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670" windowHeight="8715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Licences'!$C$1:$K$32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H7" i="11" l="1"/>
  <c r="H6" i="11"/>
  <c r="I3" i="4" l="1"/>
  <c r="J3" i="4"/>
  <c r="K3" i="4"/>
  <c r="I4" i="11" l="1"/>
  <c r="J4" i="11"/>
  <c r="K4" i="11"/>
  <c r="I6" i="11"/>
  <c r="I8" i="11" s="1"/>
  <c r="J6" i="11"/>
  <c r="K6" i="11"/>
  <c r="I7" i="11"/>
  <c r="J7" i="11"/>
  <c r="K7" i="11"/>
  <c r="J8" i="11" l="1"/>
  <c r="K8" i="11"/>
  <c r="J17" i="4"/>
  <c r="K17" i="4"/>
  <c r="I17" i="4"/>
  <c r="I24" i="3" l="1"/>
  <c r="H24" i="3" l="1"/>
  <c r="H4" i="3" l="1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K2" i="6"/>
  <c r="AL2" i="6"/>
  <c r="AM2" i="6"/>
  <c r="AN2" i="6"/>
  <c r="AO2" i="6"/>
  <c r="AK6" i="11"/>
  <c r="AL6" i="11"/>
  <c r="AM6" i="11"/>
  <c r="AK7" i="11"/>
  <c r="AL7" i="11"/>
  <c r="AM7" i="11"/>
  <c r="AN7" i="11"/>
  <c r="AO7" i="11"/>
  <c r="AK2" i="5"/>
  <c r="AL2" i="5"/>
  <c r="AM2" i="5"/>
  <c r="AN2" i="5"/>
  <c r="AO2" i="5"/>
  <c r="AG12" i="2"/>
  <c r="AH12" i="2"/>
  <c r="AI12" i="2"/>
  <c r="AK12" i="2"/>
  <c r="AG10" i="2"/>
  <c r="AH10" i="2"/>
  <c r="AI10" i="2"/>
  <c r="AJ10" i="2"/>
  <c r="AK10" i="2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G16" i="2"/>
  <c r="AH16" i="2"/>
  <c r="AI16" i="2"/>
  <c r="AJ16" i="2"/>
  <c r="AK16" i="2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N13" i="9" s="1"/>
  <c r="AO10" i="4"/>
  <c r="AO13" i="9" s="1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L28" i="9"/>
  <c r="AM28" i="9"/>
  <c r="AN28" i="9"/>
  <c r="AB65" i="2"/>
  <c r="AC65" i="2"/>
  <c r="AD65" i="2"/>
  <c r="AE65" i="2"/>
  <c r="AF65" i="2"/>
  <c r="AB30" i="2"/>
  <c r="AC30" i="2"/>
  <c r="AD30" i="2"/>
  <c r="AE30" i="2"/>
  <c r="AF30" i="2"/>
  <c r="AJ12" i="2"/>
  <c r="AH14" i="2" l="1"/>
  <c r="AN10" i="10"/>
  <c r="AJ11" i="2" s="1"/>
  <c r="AL8" i="10"/>
  <c r="AO8" i="10"/>
  <c r="AL36" i="10"/>
  <c r="AH17" i="2" s="1"/>
  <c r="AK14" i="2"/>
  <c r="AL8" i="6"/>
  <c r="AH23" i="2" s="1"/>
  <c r="AO8" i="6"/>
  <c r="AK23" i="2" s="1"/>
  <c r="AK3" i="11"/>
  <c r="AO36" i="10"/>
  <c r="AK17" i="2" s="1"/>
  <c r="AK36" i="10"/>
  <c r="AG17" i="2" s="1"/>
  <c r="AJ14" i="2"/>
  <c r="AO3" i="11"/>
  <c r="AM36" i="10"/>
  <c r="AI17" i="2" s="1"/>
  <c r="AG14" i="2"/>
  <c r="AL3" i="11"/>
  <c r="AL10" i="10"/>
  <c r="AL20" i="10" s="1"/>
  <c r="AN8" i="10"/>
  <c r="AL58" i="10"/>
  <c r="AM10" i="10"/>
  <c r="AM20" i="10" s="1"/>
  <c r="AO6" i="11"/>
  <c r="AO8" i="11" s="1"/>
  <c r="AK24" i="2" s="1"/>
  <c r="AN56" i="10"/>
  <c r="AO10" i="10"/>
  <c r="AO20" i="10" s="1"/>
  <c r="AK10" i="10"/>
  <c r="AK20" i="10" s="1"/>
  <c r="AL9" i="10"/>
  <c r="AL27" i="10" s="1"/>
  <c r="AM8" i="10"/>
  <c r="AI14" i="2"/>
  <c r="AM8" i="6"/>
  <c r="AI23" i="2" s="1"/>
  <c r="AO3" i="6"/>
  <c r="AK18" i="2" s="1"/>
  <c r="AM9" i="10"/>
  <c r="AI13" i="2" s="1"/>
  <c r="AL3" i="6"/>
  <c r="AH18" i="2" s="1"/>
  <c r="AN18" i="4"/>
  <c r="AK3" i="6"/>
  <c r="AK3" i="4" s="1"/>
  <c r="AK3" i="9" s="1"/>
  <c r="AN20" i="10"/>
  <c r="AN8" i="6"/>
  <c r="AJ23" i="2" s="1"/>
  <c r="AN6" i="11"/>
  <c r="AN8" i="11" s="1"/>
  <c r="AJ24" i="2" s="1"/>
  <c r="AL18" i="4"/>
  <c r="AO58" i="10"/>
  <c r="AK58" i="10"/>
  <c r="AM56" i="10"/>
  <c r="AM8" i="11"/>
  <c r="AI24" i="2" s="1"/>
  <c r="AN9" i="10"/>
  <c r="AJ13" i="2" s="1"/>
  <c r="AK8" i="10"/>
  <c r="AO28" i="9"/>
  <c r="AK28" i="9"/>
  <c r="AO18" i="4"/>
  <c r="AK18" i="4"/>
  <c r="AN58" i="10"/>
  <c r="AO56" i="10"/>
  <c r="AK56" i="10"/>
  <c r="AN3" i="11"/>
  <c r="AN3" i="6"/>
  <c r="AN3" i="4" s="1"/>
  <c r="AN3" i="9" s="1"/>
  <c r="AM58" i="10"/>
  <c r="AL8" i="11"/>
  <c r="AH24" i="2" s="1"/>
  <c r="AN36" i="10"/>
  <c r="AJ17" i="2" s="1"/>
  <c r="AO9" i="10"/>
  <c r="AK13" i="2" s="1"/>
  <c r="AK9" i="10"/>
  <c r="AG13" i="2" s="1"/>
  <c r="AM3" i="6"/>
  <c r="AI18" i="2" s="1"/>
  <c r="AK8" i="11"/>
  <c r="AG24" i="2" s="1"/>
  <c r="AK8" i="6"/>
  <c r="AG23" i="2" s="1"/>
  <c r="AL7" i="10"/>
  <c r="AL56" i="10"/>
  <c r="AO7" i="10"/>
  <c r="AK7" i="10"/>
  <c r="AM18" i="4"/>
  <c r="AH20" i="2" l="1"/>
  <c r="AO3" i="4"/>
  <c r="AO3" i="9" s="1"/>
  <c r="AM13" i="10"/>
  <c r="AH13" i="2"/>
  <c r="AG18" i="2"/>
  <c r="AL13" i="10"/>
  <c r="AH11" i="2"/>
  <c r="AJ18" i="2"/>
  <c r="AJ20" i="2" s="1"/>
  <c r="AK11" i="2"/>
  <c r="AG11" i="2"/>
  <c r="AK13" i="10"/>
  <c r="AI11" i="2"/>
  <c r="AI20" i="2"/>
  <c r="AM27" i="10"/>
  <c r="AN27" i="10"/>
  <c r="AN13" i="10"/>
  <c r="AL3" i="4"/>
  <c r="AL3" i="9" s="1"/>
  <c r="AM3" i="4"/>
  <c r="AM3" i="9" s="1"/>
  <c r="AN7" i="10"/>
  <c r="AJ15" i="2" s="1"/>
  <c r="AK27" i="10"/>
  <c r="AM3" i="11"/>
  <c r="AM7" i="10"/>
  <c r="AI15" i="2" s="1"/>
  <c r="AO13" i="10"/>
  <c r="AO27" i="10"/>
  <c r="AG20" i="2"/>
  <c r="AH15" i="2"/>
  <c r="AH19" i="2"/>
  <c r="AG15" i="2"/>
  <c r="AG19" i="2"/>
  <c r="AK15" i="2"/>
  <c r="AK19" i="2"/>
  <c r="AK20" i="2"/>
  <c r="AJ19" i="2" l="1"/>
  <c r="AJ21" i="2" s="1"/>
  <c r="AH21" i="2"/>
  <c r="AI19" i="2"/>
  <c r="AI21" i="2" s="1"/>
  <c r="AG21" i="2"/>
  <c r="AK21" i="2"/>
  <c r="I19" i="3" l="1"/>
  <c r="H19" i="3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11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K3" i="9" l="1"/>
  <c r="J3" i="9"/>
  <c r="I3" i="9"/>
  <c r="H3" i="9"/>
  <c r="H5" i="8"/>
  <c r="H27" i="8" l="1"/>
  <c r="C52" i="13" l="1"/>
  <c r="C53" i="13"/>
  <c r="C54" i="13"/>
  <c r="C55" i="13"/>
  <c r="C51" i="13"/>
  <c r="A4" i="2" l="1"/>
  <c r="A3" i="2"/>
  <c r="H12" i="3" l="1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8" i="3"/>
  <c r="E32" i="3"/>
  <c r="E31" i="3"/>
  <c r="E30" i="3"/>
  <c r="E29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G7" i="4"/>
  <c r="AG8" i="9" s="1"/>
  <c r="AF7" i="4"/>
  <c r="AE7" i="4"/>
  <c r="AD7" i="4"/>
  <c r="AC7" i="4"/>
  <c r="AC8" i="9" s="1"/>
  <c r="AB7" i="4"/>
  <c r="AA7" i="4"/>
  <c r="Z7" i="4"/>
  <c r="Y7" i="4"/>
  <c r="Y8" i="9" s="1"/>
  <c r="X7" i="4"/>
  <c r="W7" i="4"/>
  <c r="V7" i="4"/>
  <c r="U7" i="4"/>
  <c r="U8" i="9" s="1"/>
  <c r="T7" i="4"/>
  <c r="S7" i="4"/>
  <c r="R7" i="4"/>
  <c r="Q7" i="4"/>
  <c r="Q8" i="9" s="1"/>
  <c r="P7" i="4"/>
  <c r="O7" i="4"/>
  <c r="N7" i="4"/>
  <c r="M7" i="4"/>
  <c r="M8" i="9" s="1"/>
  <c r="L7" i="4"/>
  <c r="K7" i="4"/>
  <c r="J7" i="4"/>
  <c r="I7" i="4"/>
  <c r="I8" i="9" s="1"/>
  <c r="H7" i="4"/>
  <c r="AJ4" i="4"/>
  <c r="AI4" i="4"/>
  <c r="AH4" i="4"/>
  <c r="AG4" i="4"/>
  <c r="AF4" i="4"/>
  <c r="AE4" i="4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O4" i="9"/>
  <c r="S4" i="9"/>
  <c r="AI4" i="9"/>
  <c r="J8" i="9"/>
  <c r="R8" i="9"/>
  <c r="Z8" i="9"/>
  <c r="AH8" i="9"/>
  <c r="AE4" i="9"/>
  <c r="N8" i="9"/>
  <c r="V8" i="9"/>
  <c r="AD8" i="9"/>
  <c r="H30" i="8"/>
  <c r="T30" i="8"/>
  <c r="AF30" i="8"/>
  <c r="AJ30" i="8"/>
  <c r="N17" i="8"/>
  <c r="N13" i="9" s="1"/>
  <c r="R17" i="8"/>
  <c r="AD17" i="8"/>
  <c r="AD13" i="9" s="1"/>
  <c r="AH17" i="8"/>
  <c r="AH13" i="9" s="1"/>
  <c r="L27" i="9"/>
  <c r="P27" i="9"/>
  <c r="T27" i="9"/>
  <c r="X27" i="9"/>
  <c r="AB27" i="9"/>
  <c r="AF27" i="9"/>
  <c r="AJ27" i="9"/>
  <c r="H17" i="4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R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J5" i="11" l="1"/>
  <c r="F8" i="2" s="1"/>
  <c r="K9" i="11"/>
  <c r="K10" i="11" s="1"/>
  <c r="I9" i="11"/>
  <c r="E26" i="2" s="1"/>
  <c r="J3" i="11"/>
  <c r="J9" i="11" s="1"/>
  <c r="L17" i="4"/>
  <c r="L21" i="9" s="1"/>
  <c r="L4" i="11" s="1"/>
  <c r="L5" i="11" s="1"/>
  <c r="AK17" i="4"/>
  <c r="AO17" i="4"/>
  <c r="AN17" i="4"/>
  <c r="AL17" i="4"/>
  <c r="AM17" i="4"/>
  <c r="V17" i="4"/>
  <c r="V21" i="9" s="1"/>
  <c r="V4" i="11" s="1"/>
  <c r="V5" i="11" s="1"/>
  <c r="P20" i="10"/>
  <c r="Y13" i="10"/>
  <c r="S11" i="2"/>
  <c r="F19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AH21" i="9" s="1"/>
  <c r="AH4" i="11" s="1"/>
  <c r="AH5" i="11" s="1"/>
  <c r="O17" i="4"/>
  <c r="O21" i="9" s="1"/>
  <c r="O4" i="11" s="1"/>
  <c r="O5" i="11" s="1"/>
  <c r="X17" i="4"/>
  <c r="X21" i="9" s="1"/>
  <c r="X4" i="11" s="1"/>
  <c r="X5" i="11" s="1"/>
  <c r="P17" i="4"/>
  <c r="P21" i="9" s="1"/>
  <c r="P4" i="11" s="1"/>
  <c r="P5" i="11" s="1"/>
  <c r="AE17" i="4"/>
  <c r="AE21" i="9" s="1"/>
  <c r="AE4" i="11" s="1"/>
  <c r="AE5" i="11" s="1"/>
  <c r="AF17" i="4"/>
  <c r="AF21" i="9" s="1"/>
  <c r="AF4" i="11" s="1"/>
  <c r="AF5" i="11" s="1"/>
  <c r="W17" i="4"/>
  <c r="W21" i="9" s="1"/>
  <c r="W4" i="11" s="1"/>
  <c r="W5" i="11" s="1"/>
  <c r="M17" i="4"/>
  <c r="M21" i="9" s="1"/>
  <c r="M4" i="11" s="1"/>
  <c r="M5" i="11" s="1"/>
  <c r="M9" i="11" s="1"/>
  <c r="U19" i="2"/>
  <c r="W3" i="11"/>
  <c r="S19" i="2" s="1"/>
  <c r="H21" i="9"/>
  <c r="H4" i="11" s="1"/>
  <c r="E7" i="2"/>
  <c r="I9" i="6"/>
  <c r="T17" i="4"/>
  <c r="T21" i="9" s="1"/>
  <c r="T4" i="11" s="1"/>
  <c r="T5" i="11" s="1"/>
  <c r="AA17" i="4"/>
  <c r="AA21" i="9" s="1"/>
  <c r="AA4" i="11" s="1"/>
  <c r="AA5" i="11" s="1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N21" i="9" s="1"/>
  <c r="N4" i="11" s="1"/>
  <c r="N5" i="11" s="1"/>
  <c r="J8" i="2" s="1"/>
  <c r="Z17" i="4"/>
  <c r="Z21" i="9" s="1"/>
  <c r="Z4" i="11" s="1"/>
  <c r="Z5" i="11" s="1"/>
  <c r="Z9" i="11" s="1"/>
  <c r="Q17" i="4"/>
  <c r="Q21" i="9" s="1"/>
  <c r="Q4" i="11" s="1"/>
  <c r="Q5" i="11" s="1"/>
  <c r="G20" i="2"/>
  <c r="F7" i="2"/>
  <c r="J9" i="6"/>
  <c r="AG20" i="10"/>
  <c r="AC11" i="2"/>
  <c r="AC17" i="4"/>
  <c r="AC21" i="9" s="1"/>
  <c r="AC4" i="11" s="1"/>
  <c r="AC5" i="11" s="1"/>
  <c r="Y8" i="2" s="1"/>
  <c r="R17" i="4"/>
  <c r="R4" i="6" s="1"/>
  <c r="R5" i="6" s="1"/>
  <c r="N7" i="2" s="1"/>
  <c r="Y17" i="4"/>
  <c r="Y4" i="6" s="1"/>
  <c r="Y5" i="6" s="1"/>
  <c r="U7" i="2" s="1"/>
  <c r="AB20" i="2"/>
  <c r="K9" i="6"/>
  <c r="G7" i="2"/>
  <c r="AB17" i="4"/>
  <c r="AB21" i="9" s="1"/>
  <c r="AB4" i="11" s="1"/>
  <c r="AB5" i="11" s="1"/>
  <c r="AI17" i="4"/>
  <c r="AI21" i="9" s="1"/>
  <c r="AI4" i="11" s="1"/>
  <c r="AI5" i="11" s="1"/>
  <c r="S17" i="4"/>
  <c r="S21" i="9" s="1"/>
  <c r="S4" i="11" s="1"/>
  <c r="S5" i="11" s="1"/>
  <c r="AE27" i="10"/>
  <c r="AD27" i="10"/>
  <c r="J13" i="10"/>
  <c r="H4" i="6"/>
  <c r="H5" i="6" s="1"/>
  <c r="G19" i="2"/>
  <c r="AH20" i="10"/>
  <c r="AD11" i="2"/>
  <c r="AJ13" i="10"/>
  <c r="AF13" i="2"/>
  <c r="AD17" i="4"/>
  <c r="AD21" i="9" s="1"/>
  <c r="AD4" i="11" s="1"/>
  <c r="AD5" i="11" s="1"/>
  <c r="Z8" i="2" s="1"/>
  <c r="U17" i="4"/>
  <c r="U4" i="6" s="1"/>
  <c r="U5" i="6" s="1"/>
  <c r="AJ17" i="4"/>
  <c r="AJ21" i="9" s="1"/>
  <c r="AJ4" i="11" s="1"/>
  <c r="AJ5" i="11" s="1"/>
  <c r="AF8" i="2" s="1"/>
  <c r="AG17" i="4"/>
  <c r="AG21" i="9" s="1"/>
  <c r="AG4" i="11" s="1"/>
  <c r="AG5" i="11" s="1"/>
  <c r="AC8" i="2" s="1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G26" i="2" l="1"/>
  <c r="I10" i="11"/>
  <c r="J10" i="11"/>
  <c r="F26" i="2"/>
  <c r="V4" i="6"/>
  <c r="V5" i="6" s="1"/>
  <c r="R7" i="2" s="1"/>
  <c r="L4" i="6"/>
  <c r="L5" i="6" s="1"/>
  <c r="AN21" i="9"/>
  <c r="AN4" i="11" s="1"/>
  <c r="AN5" i="11" s="1"/>
  <c r="AN4" i="6"/>
  <c r="AN5" i="6" s="1"/>
  <c r="AO21" i="9"/>
  <c r="AO4" i="11" s="1"/>
  <c r="AO5" i="11" s="1"/>
  <c r="AO4" i="6"/>
  <c r="AO5" i="6" s="1"/>
  <c r="AM21" i="9"/>
  <c r="AM4" i="11" s="1"/>
  <c r="AM5" i="11" s="1"/>
  <c r="AM4" i="6"/>
  <c r="AM5" i="6" s="1"/>
  <c r="AK21" i="9"/>
  <c r="AK4" i="11" s="1"/>
  <c r="AK5" i="11" s="1"/>
  <c r="AK4" i="6"/>
  <c r="AK5" i="6" s="1"/>
  <c r="AL4" i="6"/>
  <c r="AL5" i="6" s="1"/>
  <c r="AL21" i="9"/>
  <c r="AL4" i="11" s="1"/>
  <c r="AL5" i="11" s="1"/>
  <c r="T19" i="2"/>
  <c r="AD19" i="2"/>
  <c r="J60" i="10"/>
  <c r="J57" i="10"/>
  <c r="G21" i="2"/>
  <c r="F21" i="2"/>
  <c r="K41" i="10"/>
  <c r="K51" i="10" s="1"/>
  <c r="K37" i="10" s="1"/>
  <c r="J51" i="10"/>
  <c r="J37" i="10" s="1"/>
  <c r="Z4" i="6"/>
  <c r="Z5" i="6" s="1"/>
  <c r="V7" i="2" s="1"/>
  <c r="X4" i="6"/>
  <c r="X5" i="6" s="1"/>
  <c r="T7" i="2" s="1"/>
  <c r="N4" i="6"/>
  <c r="N5" i="6" s="1"/>
  <c r="J7" i="2" s="1"/>
  <c r="O19" i="2"/>
  <c r="AH4" i="6"/>
  <c r="AH5" i="6" s="1"/>
  <c r="AH9" i="6" s="1"/>
  <c r="AH10" i="6" s="1"/>
  <c r="Y31" i="2" s="1"/>
  <c r="E21" i="2"/>
  <c r="K19" i="2"/>
  <c r="AE19" i="2"/>
  <c r="D7" i="2"/>
  <c r="H9" i="6"/>
  <c r="D25" i="2" s="1"/>
  <c r="O4" i="6"/>
  <c r="O5" i="6" s="1"/>
  <c r="K7" i="2" s="1"/>
  <c r="AD4" i="6"/>
  <c r="AD5" i="6" s="1"/>
  <c r="Z7" i="2" s="1"/>
  <c r="AF4" i="6"/>
  <c r="AF5" i="6" s="1"/>
  <c r="AB7" i="2" s="1"/>
  <c r="M4" i="6"/>
  <c r="M5" i="6" s="1"/>
  <c r="M9" i="6" s="1"/>
  <c r="M10" i="6" s="1"/>
  <c r="D31" i="2" s="1"/>
  <c r="AB4" i="6"/>
  <c r="AB5" i="6" s="1"/>
  <c r="X7" i="2" s="1"/>
  <c r="AJ4" i="6"/>
  <c r="AJ5" i="6" s="1"/>
  <c r="AJ9" i="6" s="1"/>
  <c r="R21" i="9"/>
  <c r="R4" i="11" s="1"/>
  <c r="R5" i="11" s="1"/>
  <c r="N8" i="2" s="1"/>
  <c r="L9" i="6"/>
  <c r="AA4" i="6"/>
  <c r="AA5" i="6" s="1"/>
  <c r="W7" i="2" s="1"/>
  <c r="AI4" i="6"/>
  <c r="AI5" i="6" s="1"/>
  <c r="AI9" i="6" s="1"/>
  <c r="P4" i="6"/>
  <c r="P5" i="6" s="1"/>
  <c r="L7" i="2" s="1"/>
  <c r="W4" i="6"/>
  <c r="W5" i="6" s="1"/>
  <c r="W9" i="6" s="1"/>
  <c r="AE4" i="6"/>
  <c r="AE5" i="6" s="1"/>
  <c r="AE9" i="6" s="1"/>
  <c r="U21" i="9"/>
  <c r="U4" i="11" s="1"/>
  <c r="U5" i="11" s="1"/>
  <c r="U9" i="11" s="1"/>
  <c r="R9" i="6"/>
  <c r="R10" i="6" s="1"/>
  <c r="I31" i="2" s="1"/>
  <c r="S4" i="6"/>
  <c r="S5" i="6" s="1"/>
  <c r="S9" i="6" s="1"/>
  <c r="AG4" i="6"/>
  <c r="AG5" i="6" s="1"/>
  <c r="AG9" i="6" s="1"/>
  <c r="AC4" i="6"/>
  <c r="AC5" i="6" s="1"/>
  <c r="Y7" i="2" s="1"/>
  <c r="U9" i="6"/>
  <c r="Q7" i="2"/>
  <c r="H5" i="11"/>
  <c r="H9" i="11" s="1"/>
  <c r="H10" i="11" s="1"/>
  <c r="Y21" i="9"/>
  <c r="Y4" i="11" s="1"/>
  <c r="Y5" i="11" s="1"/>
  <c r="Y9" i="11" s="1"/>
  <c r="Q4" i="6"/>
  <c r="Q5" i="6" s="1"/>
  <c r="G25" i="2"/>
  <c r="K10" i="6"/>
  <c r="T4" i="6"/>
  <c r="T5" i="6" s="1"/>
  <c r="T9" i="6" s="1"/>
  <c r="AA19" i="2"/>
  <c r="E25" i="2"/>
  <c r="I10" i="6"/>
  <c r="J10" i="6"/>
  <c r="F25" i="2"/>
  <c r="AG9" i="11"/>
  <c r="V8" i="2"/>
  <c r="AI9" i="11"/>
  <c r="AE8" i="2"/>
  <c r="AH9" i="11"/>
  <c r="AD8" i="2"/>
  <c r="AD9" i="11"/>
  <c r="Z26" i="2" s="1"/>
  <c r="N9" i="11"/>
  <c r="I8" i="2"/>
  <c r="M8" i="2"/>
  <c r="Q9" i="11"/>
  <c r="M26" i="2" s="1"/>
  <c r="AC9" i="11"/>
  <c r="Y26" i="2" s="1"/>
  <c r="Y9" i="6"/>
  <c r="Y10" i="6" s="1"/>
  <c r="P31" i="2" s="1"/>
  <c r="R8" i="2"/>
  <c r="V9" i="11"/>
  <c r="R26" i="2" s="1"/>
  <c r="V9" i="6"/>
  <c r="AJ9" i="11"/>
  <c r="P19" i="2"/>
  <c r="V19" i="2"/>
  <c r="W19" i="2"/>
  <c r="D21" i="2"/>
  <c r="W8" i="2"/>
  <c r="AA9" i="11"/>
  <c r="AA8" i="2"/>
  <c r="AE9" i="11"/>
  <c r="L9" i="11"/>
  <c r="H8" i="2"/>
  <c r="X9" i="11"/>
  <c r="T8" i="2"/>
  <c r="W9" i="11"/>
  <c r="S8" i="2"/>
  <c r="I26" i="2"/>
  <c r="T9" i="11"/>
  <c r="P8" i="2"/>
  <c r="O8" i="2"/>
  <c r="S9" i="11"/>
  <c r="AF9" i="11"/>
  <c r="AB8" i="2"/>
  <c r="K8" i="2"/>
  <c r="O9" i="11"/>
  <c r="AB9" i="11"/>
  <c r="X8" i="2"/>
  <c r="P9" i="11"/>
  <c r="L8" i="2"/>
  <c r="V26" i="2"/>
  <c r="B72" i="8"/>
  <c r="B48" i="8"/>
  <c r="B51" i="8" s="1"/>
  <c r="B54" i="8" s="1"/>
  <c r="B57" i="8" s="1"/>
  <c r="B60" i="8" s="1"/>
  <c r="B63" i="8" s="1"/>
  <c r="B66" i="8" s="1"/>
  <c r="B69" i="8" s="1"/>
  <c r="AK9" i="11" l="1"/>
  <c r="AG8" i="2"/>
  <c r="AO9" i="11"/>
  <c r="AK8" i="2"/>
  <c r="AG7" i="2"/>
  <c r="AK9" i="6"/>
  <c r="AH8" i="2"/>
  <c r="AL9" i="11"/>
  <c r="AM9" i="6"/>
  <c r="AI7" i="2"/>
  <c r="AJ7" i="2"/>
  <c r="AN9" i="6"/>
  <c r="AK7" i="2"/>
  <c r="AO9" i="6"/>
  <c r="AH7" i="2"/>
  <c r="AL9" i="6"/>
  <c r="AM9" i="11"/>
  <c r="AI8" i="2"/>
  <c r="AJ8" i="2"/>
  <c r="AN9" i="11"/>
  <c r="Z9" i="6"/>
  <c r="Z10" i="6" s="1"/>
  <c r="Q31" i="2" s="1"/>
  <c r="K60" i="10"/>
  <c r="K59" i="10"/>
  <c r="K57" i="10"/>
  <c r="L41" i="10"/>
  <c r="L57" i="10" s="1"/>
  <c r="X9" i="6"/>
  <c r="T25" i="2" s="1"/>
  <c r="AD25" i="2"/>
  <c r="AF7" i="2"/>
  <c r="N9" i="6"/>
  <c r="N10" i="6" s="1"/>
  <c r="E31" i="2" s="1"/>
  <c r="AD7" i="2"/>
  <c r="O9" i="6"/>
  <c r="K25" i="2" s="1"/>
  <c r="H10" i="6"/>
  <c r="O7" i="2"/>
  <c r="AB9" i="6"/>
  <c r="X25" i="2" s="1"/>
  <c r="AA9" i="6"/>
  <c r="W25" i="2" s="1"/>
  <c r="S7" i="2"/>
  <c r="AF9" i="6"/>
  <c r="AF10" i="6" s="1"/>
  <c r="W31" i="2" s="1"/>
  <c r="R9" i="11"/>
  <c r="AD9" i="6"/>
  <c r="Z25" i="2" s="1"/>
  <c r="I25" i="2"/>
  <c r="AA7" i="2"/>
  <c r="I7" i="2"/>
  <c r="P9" i="6"/>
  <c r="L25" i="2" s="1"/>
  <c r="AE7" i="2"/>
  <c r="H7" i="2"/>
  <c r="D26" i="2"/>
  <c r="Q8" i="2"/>
  <c r="U26" i="2"/>
  <c r="Q26" i="2"/>
  <c r="N25" i="2"/>
  <c r="U8" i="2"/>
  <c r="AC7" i="2"/>
  <c r="P7" i="2"/>
  <c r="AC26" i="2"/>
  <c r="AC9" i="6"/>
  <c r="Y25" i="2" s="1"/>
  <c r="D8" i="2"/>
  <c r="M7" i="2"/>
  <c r="Q9" i="6"/>
  <c r="Q25" i="2"/>
  <c r="U10" i="6"/>
  <c r="L31" i="2" s="1"/>
  <c r="V25" i="2"/>
  <c r="AJ10" i="6"/>
  <c r="AA31" i="2" s="1"/>
  <c r="AF25" i="2"/>
  <c r="AG10" i="6"/>
  <c r="X31" i="2" s="1"/>
  <c r="AC25" i="2"/>
  <c r="AI10" i="6"/>
  <c r="Z31" i="2" s="1"/>
  <c r="AE25" i="2"/>
  <c r="AD26" i="2"/>
  <c r="AF26" i="2"/>
  <c r="AE26" i="2"/>
  <c r="J26" i="2"/>
  <c r="U25" i="2"/>
  <c r="R25" i="2"/>
  <c r="V10" i="6"/>
  <c r="M31" i="2" s="1"/>
  <c r="O25" i="2"/>
  <c r="S10" i="6"/>
  <c r="J31" i="2" s="1"/>
  <c r="W26" i="2"/>
  <c r="L26" i="2"/>
  <c r="P25" i="2"/>
  <c r="T10" i="6"/>
  <c r="K31" i="2" s="1"/>
  <c r="AB26" i="2"/>
  <c r="H25" i="2"/>
  <c r="L10" i="6"/>
  <c r="C31" i="2" s="1"/>
  <c r="H26" i="2"/>
  <c r="K26" i="2"/>
  <c r="O26" i="2"/>
  <c r="AA25" i="2"/>
  <c r="AE10" i="6"/>
  <c r="V31" i="2" s="1"/>
  <c r="AA26" i="2"/>
  <c r="S25" i="2"/>
  <c r="W10" i="6"/>
  <c r="N31" i="2" s="1"/>
  <c r="X26" i="2"/>
  <c r="P26" i="2"/>
  <c r="S26" i="2"/>
  <c r="T26" i="2"/>
  <c r="AN10" i="6" l="1"/>
  <c r="AE31" i="2" s="1"/>
  <c r="AJ25" i="2"/>
  <c r="AK26" i="2"/>
  <c r="AO10" i="11"/>
  <c r="AF66" i="2" s="1"/>
  <c r="AL10" i="11"/>
  <c r="AC66" i="2" s="1"/>
  <c r="AH26" i="2"/>
  <c r="AK25" i="2"/>
  <c r="AO10" i="6"/>
  <c r="AF31" i="2" s="1"/>
  <c r="AG25" i="2"/>
  <c r="AK10" i="6"/>
  <c r="AB31" i="2" s="1"/>
  <c r="AJ26" i="2"/>
  <c r="AN10" i="11"/>
  <c r="AE66" i="2" s="1"/>
  <c r="AL10" i="6"/>
  <c r="AC31" i="2" s="1"/>
  <c r="AH25" i="2"/>
  <c r="AI26" i="2"/>
  <c r="AM10" i="11"/>
  <c r="AD66" i="2" s="1"/>
  <c r="AM10" i="6"/>
  <c r="AD31" i="2" s="1"/>
  <c r="AI25" i="2"/>
  <c r="AG26" i="2"/>
  <c r="AK10" i="11"/>
  <c r="AB66" i="2" s="1"/>
  <c r="X10" i="6"/>
  <c r="O31" i="2" s="1"/>
  <c r="O10" i="6"/>
  <c r="F31" i="2" s="1"/>
  <c r="L59" i="10"/>
  <c r="L51" i="10"/>
  <c r="L37" i="10" s="1"/>
  <c r="L60" i="10"/>
  <c r="M41" i="10"/>
  <c r="M51" i="10" s="1"/>
  <c r="M37" i="10" s="1"/>
  <c r="J25" i="2"/>
  <c r="AB10" i="6"/>
  <c r="S31" i="2" s="1"/>
  <c r="AA10" i="6"/>
  <c r="R31" i="2" s="1"/>
  <c r="AB25" i="2"/>
  <c r="N26" i="2"/>
  <c r="P10" i="6"/>
  <c r="G31" i="2" s="1"/>
  <c r="AD10" i="6"/>
  <c r="U31" i="2" s="1"/>
  <c r="AC10" i="6"/>
  <c r="T31" i="2" s="1"/>
  <c r="Q10" i="6"/>
  <c r="H31" i="2" s="1"/>
  <c r="M25" i="2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60" i="10" l="1"/>
  <c r="AK57" i="10"/>
  <c r="AL41" i="10"/>
  <c r="AK51" i="10"/>
  <c r="AK37" i="10" s="1"/>
  <c r="AK59" i="10"/>
  <c r="AJ57" i="10"/>
  <c r="AJ60" i="10"/>
  <c r="AJ59" i="10"/>
  <c r="AJ51" i="10"/>
  <c r="AJ37" i="10" s="1"/>
  <c r="AL57" i="10" l="1"/>
  <c r="AL60" i="10"/>
  <c r="AL51" i="10"/>
  <c r="AL37" i="10" s="1"/>
  <c r="AM41" i="10"/>
  <c r="AL59" i="10"/>
  <c r="L8" i="11"/>
  <c r="H24" i="2" s="1"/>
  <c r="H21" i="2" s="1"/>
  <c r="AM60" i="10" l="1"/>
  <c r="AM57" i="10"/>
  <c r="AN41" i="10"/>
  <c r="AM51" i="10"/>
  <c r="AM37" i="10" s="1"/>
  <c r="AM59" i="10"/>
  <c r="L10" i="11"/>
  <c r="C66" i="2" s="1"/>
  <c r="M8" i="11"/>
  <c r="I24" i="2" s="1"/>
  <c r="I21" i="2" s="1"/>
  <c r="AN59" i="10" l="1"/>
  <c r="AN60" i="10"/>
  <c r="AN57" i="10"/>
  <c r="AN51" i="10"/>
  <c r="AN37" i="10" s="1"/>
  <c r="AO41" i="10"/>
  <c r="M10" i="11"/>
  <c r="D66" i="2" s="1"/>
  <c r="N8" i="11"/>
  <c r="J24" i="2" s="1"/>
  <c r="J21" i="2" s="1"/>
  <c r="AO59" i="10" l="1"/>
  <c r="AO57" i="10"/>
  <c r="AO60" i="10"/>
  <c r="AO51" i="10"/>
  <c r="AO37" i="10" s="1"/>
  <c r="O8" i="11"/>
  <c r="O10" i="11" s="1"/>
  <c r="F66" i="2" s="1"/>
  <c r="N10" i="11"/>
  <c r="E66" i="2" s="1"/>
  <c r="K24" i="2" l="1"/>
  <c r="K21" i="2" s="1"/>
  <c r="P8" i="11"/>
  <c r="L24" i="2" s="1"/>
  <c r="L21" i="2" s="1"/>
  <c r="Q8" i="11" l="1"/>
  <c r="M24" i="2" s="1"/>
  <c r="M21" i="2" s="1"/>
  <c r="P10" i="11"/>
  <c r="G66" i="2" s="1"/>
  <c r="Q10" i="11" l="1"/>
  <c r="H66" i="2" s="1"/>
  <c r="R8" i="11"/>
  <c r="N24" i="2" s="1"/>
  <c r="N21" i="2" s="1"/>
  <c r="R10" i="11" l="1"/>
  <c r="I66" i="2" s="1"/>
  <c r="S8" i="11"/>
  <c r="O24" i="2" s="1"/>
  <c r="O21" i="2" s="1"/>
  <c r="S10" i="11" l="1"/>
  <c r="J66" i="2" s="1"/>
  <c r="T8" i="11"/>
  <c r="P24" i="2" s="1"/>
  <c r="P21" i="2" s="1"/>
  <c r="T10" i="11" l="1"/>
  <c r="K66" i="2" s="1"/>
  <c r="U8" i="11"/>
  <c r="Q24" i="2" s="1"/>
  <c r="Q21" i="2" s="1"/>
  <c r="U10" i="11" l="1"/>
  <c r="L66" i="2" s="1"/>
  <c r="V8" i="11"/>
  <c r="R24" i="2" s="1"/>
  <c r="R21" i="2" s="1"/>
  <c r="W8" i="11" l="1"/>
  <c r="W10" i="11" s="1"/>
  <c r="N66" i="2" s="1"/>
  <c r="V10" i="11"/>
  <c r="M66" i="2" s="1"/>
  <c r="S24" i="2" l="1"/>
  <c r="S21" i="2" s="1"/>
  <c r="X8" i="11"/>
  <c r="X10" i="11" s="1"/>
  <c r="O66" i="2" s="1"/>
  <c r="T24" i="2" l="1"/>
  <c r="T21" i="2" s="1"/>
  <c r="Y8" i="11"/>
  <c r="U24" i="2" s="1"/>
  <c r="U21" i="2" s="1"/>
  <c r="Y10" i="11" l="1"/>
  <c r="P66" i="2" s="1"/>
  <c r="Z8" i="11"/>
  <c r="V24" i="2" s="1"/>
  <c r="V21" i="2" s="1"/>
  <c r="Z10" i="11" l="1"/>
  <c r="Q66" i="2" s="1"/>
  <c r="AA8" i="11"/>
  <c r="W24" i="2" s="1"/>
  <c r="W21" i="2" s="1"/>
  <c r="AA10" i="11" l="1"/>
  <c r="R66" i="2" s="1"/>
  <c r="AB8" i="11"/>
  <c r="X24" i="2" s="1"/>
  <c r="X21" i="2" s="1"/>
  <c r="AB10" i="11" l="1"/>
  <c r="S66" i="2" s="1"/>
  <c r="AC8" i="11"/>
  <c r="Y24" i="2" s="1"/>
  <c r="Y21" i="2" s="1"/>
  <c r="AC10" i="11" l="1"/>
  <c r="T66" i="2" s="1"/>
  <c r="AD8" i="11"/>
  <c r="Z24" i="2" s="1"/>
  <c r="Z21" i="2" s="1"/>
  <c r="AD10" i="11" l="1"/>
  <c r="U66" i="2" s="1"/>
  <c r="AE8" i="11"/>
  <c r="AA24" i="2" s="1"/>
  <c r="AA21" i="2" s="1"/>
  <c r="AE10" i="11" l="1"/>
  <c r="V66" i="2" s="1"/>
  <c r="AF8" i="11"/>
  <c r="AB24" i="2" s="1"/>
  <c r="AB21" i="2" s="1"/>
  <c r="AF10" i="11" l="1"/>
  <c r="W66" i="2" s="1"/>
  <c r="AG8" i="11"/>
  <c r="AC24" i="2" s="1"/>
  <c r="AC21" i="2" s="1"/>
  <c r="AG10" i="11" l="1"/>
  <c r="X66" i="2" s="1"/>
  <c r="AH8" i="11"/>
  <c r="AD24" i="2" s="1"/>
  <c r="AD21" i="2" s="1"/>
  <c r="AH10" i="11" l="1"/>
  <c r="Y66" i="2" s="1"/>
  <c r="AI8" i="11"/>
  <c r="AE24" i="2" s="1"/>
  <c r="AE21" i="2" s="1"/>
  <c r="AJ8" i="11" l="1"/>
  <c r="AJ10" i="11" s="1"/>
  <c r="AA66" i="2" s="1"/>
  <c r="AI10" i="11"/>
  <c r="Z66" i="2" s="1"/>
  <c r="AF24" i="2" l="1"/>
  <c r="AF2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12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2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23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5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<sst xmlns="http://schemas.openxmlformats.org/spreadsheetml/2006/main" count="3102" uniqueCount="828">
  <si>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</si>
  <si>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</si>
  <si>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</si>
  <si>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</si>
  <si>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</si>
  <si>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</si>
  <si>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</si>
  <si>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</si>
  <si>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</si>
  <si>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</si>
  <si>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</si>
  <si>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</si>
  <si>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</si>
  <si>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</si>
  <si>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</si>
  <si>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</si>
  <si>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</si>
  <si>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</si>
  <si>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</si>
  <si>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</si>
  <si>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</si>
  <si>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</si>
  <si>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</si>
  <si>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</si>
  <si>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</si>
  <si>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</si>
  <si>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</si>
  <si>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</si>
  <si>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</si>
  <si>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</si>
  <si>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</si>
  <si>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</si>
  <si>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</si>
  <si>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</si>
  <si>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</si>
  <si>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</si>
  <si>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</si>
  <si>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</si>
  <si>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</si>
  <si>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</si>
  <si>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</si>
  <si>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</si>
  <si>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</si>
  <si>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</si>
  <si>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</si>
  <si>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</si>
  <si>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</si>
  <si>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</si>
  <si>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</si>
  <si>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</si>
  <si>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</si>
  <si>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</si>
  <si>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</si>
  <si>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</si>
  <si>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</si>
  <si>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</si>
  <si>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</si>
  <si>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</si>
  <si>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</si>
  <si>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</si>
  <si>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</si>
  <si>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</si>
  <si>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</si>
  <si>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</si>
  <si>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</si>
  <si>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</si>
  <si>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</si>
  <si>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</si>
  <si>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</si>
  <si>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</si>
  <si>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</si>
  <si>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</si>
  <si>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</si>
  <si>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</si>
  <si>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</si>
  <si>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</si>
  <si>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</si>
  <si>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</si>
  <si>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</si>
  <si>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</si>
  <si>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</si>
  <si>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</si>
  <si>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</si>
  <si>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</si>
  <si>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</si>
  <si>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</si>
  <si>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</si>
  <si>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</si>
  <si>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</si>
  <si>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</si>
  <si>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</si>
  <si>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</si>
  <si>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</si>
  <si>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</si>
  <si>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</si>
  <si>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</si>
  <si>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</si>
  <si>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</si>
  <si>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</si>
  <si>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</si>
  <si>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</si>
  <si>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</si>
  <si>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</si>
  <si>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</si>
  <si>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</si>
  <si>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</si>
  <si>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</si>
  <si>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</si>
  <si>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</si>
  <si>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</si>
  <si>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</si>
  <si>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</si>
  <si>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</si>
  <si>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</si>
  <si>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</si>
  <si>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</si>
  <si>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</si>
  <si>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</si>
  <si>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</si>
  <si>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</si>
  <si>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</si>
  <si>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</si>
  <si>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</si>
  <si>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</si>
  <si>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</si>
  <si>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</si>
  <si>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</si>
  <si>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</si>
  <si>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</si>
  <si>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</si>
  <si>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</si>
  <si>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</si>
  <si>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</si>
  <si>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</si>
  <si>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</si>
  <si>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</si>
  <si>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</si>
  <si>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</si>
  <si>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</si>
  <si>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</si>
  <si>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</si>
  <si>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</si>
  <si>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</si>
  <si>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</si>
  <si>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</si>
  <si>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</si>
  <si>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</si>
  <si>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</si>
  <si>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</si>
  <si>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</si>
  <si>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</si>
  <si>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</si>
  <si>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</si>
  <si>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</si>
  <si>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</si>
  <si>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</si>
  <si>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</si>
  <si>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</si>
  <si>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</si>
  <si>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</si>
  <si>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</si>
  <si>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</si>
  <si>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</si>
  <si>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</si>
  <si>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</si>
  <si>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</si>
  <si>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</si>
  <si>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</si>
  <si>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</si>
  <si>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</si>
  <si>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</si>
  <si>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</si>
  <si>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</si>
  <si>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</si>
  <si>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</si>
  <si>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</si>
  <si>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</si>
  <si>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</si>
  <si>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</si>
  <si>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</si>
  <si>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</si>
  <si>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</si>
  <si>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</si>
  <si>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</si>
  <si>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</si>
  <si>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</si>
  <si>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</si>
  <si>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</si>
  <si>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</si>
  <si>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</si>
  <si>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</si>
  <si>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</si>
  <si>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</si>
  <si>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</si>
  <si>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</si>
  <si>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</si>
  <si>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</si>
  <si>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</si>
  <si>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</si>
  <si>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</si>
  <si>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</si>
  <si>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</si>
  <si>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</si>
  <si>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</si>
  <si>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</si>
  <si>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</si>
  <si>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</si>
  <si>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</si>
  <si>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</si>
  <si>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</si>
  <si>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</si>
  <si>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</si>
  <si>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</si>
  <si>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</si>
  <si>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</si>
  <si>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</si>
  <si>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</si>
  <si>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</si>
  <si>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</si>
  <si>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</si>
  <si>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</si>
  <si>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</si>
  <si>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</si>
  <si>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</si>
  <si>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</si>
  <si>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</si>
  <si>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</si>
  <si>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</si>
  <si>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</si>
  <si>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</si>
  <si>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</si>
  <si>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</si>
  <si>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</si>
  <si>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</si>
  <si>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</si>
  <si>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</si>
  <si>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</si>
  <si>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</si>
  <si>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</si>
  <si>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</si>
  <si>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</si>
  <si>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</si>
  <si>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</si>
  <si>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</si>
  <si>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</si>
  <si>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</si>
  <si>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</si>
  <si>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</si>
  <si>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</si>
  <si>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</si>
  <si>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</si>
  <si>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</si>
  <si>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</si>
  <si>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</si>
  <si>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</si>
  <si>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</si>
  <si>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</si>
  <si>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</si>
  <si>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</si>
  <si>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</si>
  <si>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</si>
  <si>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</si>
  <si>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</si>
  <si>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</si>
  <si>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</si>
  <si>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</si>
  <si>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</si>
  <si>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</si>
  <si>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</si>
  <si>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</si>
  <si>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</si>
  <si>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</si>
  <si>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</si>
  <si>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</si>
  <si>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</si>
  <si>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</si>
  <si>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</si>
  <si>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</si>
  <si>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</si>
  <si>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</si>
  <si>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</si>
  <si>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</si>
  <si>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</si>
  <si>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</si>
  <si>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</si>
  <si>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</si>
  <si>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</si>
  <si>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</si>
  <si>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</si>
  <si>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</si>
  <si>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</si>
  <si>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</si>
  <si>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</si>
  <si>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</si>
  <si>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</si>
  <si>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</si>
  <si>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</si>
  <si>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</si>
  <si>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</si>
  <si>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</si>
  <si>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</si>
  <si>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</si>
  <si>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</si>
  <si>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</si>
  <si>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</si>
  <si>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</si>
  <si>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</si>
  <si>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</si>
  <si>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</si>
  <si>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</si>
  <si>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</si>
  <si>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</si>
  <si>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</si>
  <si>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</si>
  <si>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</si>
  <si>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</si>
  <si>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</si>
  <si>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</si>
  <si>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</si>
  <si>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</si>
  <si>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</si>
  <si>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</si>
  <si>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</si>
  <si>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</si>
  <si>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</si>
  <si>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</si>
  <si>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</si>
  <si>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</si>
  <si>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</si>
  <si>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</si>
  <si>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</si>
  <si>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</si>
  <si>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</si>
  <si>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</si>
  <si>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</si>
  <si>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</si>
  <si>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</si>
  <si>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</si>
  <si>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</si>
  <si>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</si>
  <si>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</si>
  <si>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</si>
  <si>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</si>
  <si>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</si>
  <si>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</si>
  <si>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</si>
  <si>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</si>
  <si>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</si>
  <si>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</si>
  <si>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</si>
  <si>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</si>
  <si>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</si>
  <si>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</si>
  <si>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</si>
  <si>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</si>
  <si>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</si>
  <si>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</si>
  <si>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</si>
  <si>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</si>
  <si>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</si>
  <si>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</si>
  <si>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</si>
  <si>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</si>
  <si>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</si>
  <si>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</si>
  <si>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</si>
  <si>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</si>
  <si>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</si>
  <si>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</si>
  <si>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</si>
  <si>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</si>
  <si>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</si>
  <si>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</si>
  <si>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</si>
  <si>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</si>
  <si>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</si>
  <si>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</si>
  <si>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</si>
  <si>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</si>
  <si>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</si>
  <si>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</si>
  <si>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</si>
  <si>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</si>
  <si>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</si>
  <si>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</si>
  <si>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</si>
  <si>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</si>
  <si>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</si>
  <si>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</si>
  <si>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</si>
  <si>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</si>
  <si>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</si>
  <si>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</si>
  <si>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</si>
  <si>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</si>
  <si>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</si>
  <si>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</si>
  <si>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</si>
  <si>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</si>
  <si>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</si>
  <si>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</si>
  <si>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</si>
  <si>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</si>
  <si>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</si>
  <si>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</si>
  <si>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</si>
  <si>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</si>
  <si>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</si>
  <si>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</si>
  <si>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</si>
  <si>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</si>
  <si>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</si>
  <si>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</si>
  <si>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</si>
  <si>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</si>
  <si>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</si>
  <si>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</si>
  <si>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</si>
  <si>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</si>
  <si>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</si>
  <si>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</si>
  <si>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</si>
  <si>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</si>
  <si>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</si>
  <si>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</si>
  <si>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</si>
  <si>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</si>
  <si>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</si>
  <si>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</si>
  <si>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</si>
  <si>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</si>
  <si>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</si>
  <si>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</si>
  <si>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</si>
  <si>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</si>
  <si>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</si>
  <si>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</si>
  <si>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</si>
  <si>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</si>
  <si>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</si>
  <si>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</si>
  <si>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</si>
  <si>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</si>
  <si>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</si>
  <si>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</si>
  <si>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</si>
  <si>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</si>
  <si>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</si>
  <si>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</si>
  <si>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</si>
  <si>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</si>
  <si>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</si>
  <si>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</si>
  <si>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</si>
  <si>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</si>
  <si>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</si>
  <si>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</si>
  <si>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</si>
  <si>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</si>
  <si>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</si>
  <si>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</si>
  <si>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</si>
  <si>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</si>
  <si>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</si>
  <si>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</si>
  <si>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</si>
  <si>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</si>
  <si>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</si>
  <si>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</si>
  <si>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</si>
  <si>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</si>
  <si>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</si>
  <si>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</si>
  <si>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</si>
  <si>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</si>
  <si>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</si>
  <si>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</si>
  <si>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</si>
  <si>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</si>
  <si>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</si>
  <si>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</si>
  <si>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</si>
  <si>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</si>
  <si>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</si>
  <si>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</si>
  <si>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</si>
  <si>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</si>
  <si>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</si>
  <si>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</si>
  <si>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</si>
  <si>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</si>
  <si>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</si>
  <si>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</si>
  <si>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</si>
  <si>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</si>
  <si>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</si>
  <si>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</si>
  <si>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</si>
  <si>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</si>
  <si>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</si>
  <si>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</si>
  <si>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</si>
  <si>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</si>
  <si>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</si>
  <si>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</si>
  <si>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</si>
  <si>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</si>
  <si>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</si>
  <si>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</si>
  <si>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</si>
  <si>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</si>
  <si>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</si>
  <si>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</si>
  <si>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</si>
  <si>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</si>
  <si>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</si>
  <si>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</si>
  <si>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</si>
  <si>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</si>
  <si>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</si>
  <si>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</si>
  <si>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</si>
  <si>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</si>
  <si>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</si>
  <si>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</si>
  <si>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</si>
  <si>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</si>
  <si>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</si>
  <si>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</si>
  <si>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</si>
  <si>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</si>
  <si>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</si>
  <si>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</si>
  <si>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</si>
  <si>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</si>
  <si>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</si>
  <si>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</si>
  <si>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</si>
  <si>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</si>
  <si>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</si>
  <si>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</si>
  <si>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</si>
  <si>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</si>
  <si>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</si>
  <si>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</si>
  <si>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</si>
  <si>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</si>
  <si>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</si>
  <si>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</si>
  <si>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</si>
  <si>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</si>
  <si>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</si>
  <si>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</si>
  <si>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</si>
  <si>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</si>
  <si>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</si>
  <si>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</si>
  <si>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</si>
  <si>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</si>
  <si>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</si>
  <si>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</si>
  <si>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</si>
  <si>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</si>
  <si>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</si>
  <si>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</si>
  <si>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</si>
  <si>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</si>
  <si>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</si>
  <si>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</si>
  <si>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</si>
  <si>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</si>
  <si>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</si>
  <si>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</si>
  <si>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</si>
  <si>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</si>
  <si>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</si>
  <si>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</si>
  <si>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</si>
  <si>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</si>
  <si>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</si>
  <si>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</si>
  <si>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</si>
  <si>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</si>
  <si>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</si>
  <si>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</si>
  <si>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</si>
  <si>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</si>
  <si>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</si>
  <si>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</si>
  <si>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</si>
  <si>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</si>
  <si>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</si>
  <si>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</si>
  <si>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</si>
  <si>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</si>
  <si>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</si>
  <si>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</si>
  <si>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</si>
  <si>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</si>
  <si>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</si>
  <si>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</si>
  <si>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</si>
  <si>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</si>
  <si>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</si>
  <si>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</si>
  <si>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</si>
  <si>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</si>
  <si>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</si>
  <si>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</si>
  <si>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</si>
  <si>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</si>
  <si>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</si>
  <si>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</si>
  <si>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</si>
  <si>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</si>
  <si>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</si>
  <si>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</si>
  <si>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</si>
  <si>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</si>
  <si>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</si>
  <si>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</si>
  <si>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</si>
  <si>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</si>
  <si>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</si>
  <si>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</si>
  <si>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</si>
  <si>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</si>
  <si>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</si>
  <si>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</si>
  <si>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</si>
  <si>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</si>
  <si>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</si>
  <si>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</si>
  <si>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</si>
  <si>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</si>
  <si>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</si>
  <si>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</si>
  <si>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</si>
  <si>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</si>
  <si>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</si>
  <si>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</si>
  <si>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</si>
  <si>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</si>
  <si>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</si>
  <si>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</si>
  <si>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</si>
  <si>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</si>
  <si>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</si>
  <si>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</si>
  <si>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</si>
  <si>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</si>
  <si>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</si>
  <si>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</si>
  <si>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</si>
  <si>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</si>
  <si>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</si>
  <si>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</si>
  <si>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</si>
  <si>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</si>
  <si>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</si>
  <si>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</si>
  <si>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</si>
  <si>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</si>
  <si>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</si>
  <si>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</si>
  <si>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</si>
  <si>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</si>
  <si>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</si>
  <si>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</si>
  <si>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</si>
  <si>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</si>
  <si>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</si>
  <si>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</si>
  <si>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</si>
  <si>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</si>
  <si>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</si>
  <si>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</si>
  <si>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</si>
  <si>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</si>
  <si>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</si>
  <si>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</si>
  <si>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</si>
  <si>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</si>
  <si>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</si>
  <si>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</si>
  <si>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</si>
  <si>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</si>
  <si>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</si>
  <si>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</si>
  <si>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</si>
  <si>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</si>
  <si>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</si>
  <si>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</si>
  <si>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</si>
  <si>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</si>
  <si>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</si>
  <si>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</si>
  <si>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</si>
  <si>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</si>
  <si>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</si>
  <si>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</si>
  <si>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</si>
  <si>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</si>
  <si>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</si>
  <si>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</si>
  <si>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</si>
  <si>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</si>
  <si>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</si>
  <si>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</si>
  <si>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</si>
  <si>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</si>
  <si>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</si>
  <si>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</si>
  <si>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</si>
  <si>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</si>
  <si>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</si>
  <si>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</si>
  <si>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</si>
  <si>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</si>
  <si>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</si>
  <si>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</si>
  <si>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</si>
  <si>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</si>
  <si>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</si>
  <si>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</si>
  <si>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</si>
  <si>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</si>
  <si>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</si>
  <si>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</si>
  <si>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</si>
  <si>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</si>
  <si>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</si>
  <si>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</si>
  <si>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</si>
  <si>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</si>
  <si>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</si>
  <si>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</si>
  <si>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</si>
  <si>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</si>
  <si>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</si>
  <si>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</si>
  <si>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</si>
  <si>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</si>
  <si>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</si>
  <si>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</si>
  <si>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</si>
  <si>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</si>
  <si>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</si>
  <si>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</si>
  <si>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</si>
  <si>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</si>
  <si>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</si>
  <si>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</si>
  <si>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</si>
  <si>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</si>
  <si>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</si>
  <si>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</si>
  <si>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</si>
  <si>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</si>
  <si>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</si>
  <si>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</si>
  <si>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</si>
  <si>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</si>
  <si>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</si>
  <si>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</si>
  <si>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</si>
  <si>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</si>
  <si>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</si>
  <si>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</si>
  <si>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</si>
  <si>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</si>
  <si>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</si>
  <si>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</si>
  <si>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</si>
  <si>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</si>
  <si>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</si>
  <si>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</si>
  <si>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</si>
  <si>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</si>
  <si>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</si>
  <si>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</si>
  <si>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</si>
  <si>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</si>
  <si>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</si>
  <si>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</si>
  <si>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</si>
  <si>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</si>
  <si>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</si>
  <si>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</si>
  <si>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2045-46</t>
  </si>
  <si>
    <t>2046-47</t>
  </si>
  <si>
    <t>2047-48</t>
  </si>
  <si>
    <t>2048-49</t>
  </si>
  <si>
    <t>2049-50</t>
  </si>
  <si>
    <t>Ian Brown</t>
  </si>
  <si>
    <t>1 in 20</t>
  </si>
  <si>
    <t>Lleyn Harlech</t>
  </si>
  <si>
    <t>Group #: 1</t>
  </si>
  <si>
    <t>SW:Reservoir</t>
  </si>
  <si>
    <t>Garndolbenmaen WTW capacity.</t>
  </si>
  <si>
    <t>23/65/8/0016</t>
  </si>
  <si>
    <t>AFON DWYFOR, GARNDOLBENMAEN</t>
  </si>
  <si>
    <t>SW:River</t>
  </si>
  <si>
    <t>23/65/8/0019</t>
  </si>
  <si>
    <t>CWMYSTRADLLYN RESERVOIR</t>
  </si>
  <si>
    <t>23/65/14/0002</t>
  </si>
  <si>
    <t>LLYN CWM DULYN</t>
  </si>
  <si>
    <t>23/64/16/0008</t>
  </si>
  <si>
    <t>LLYN EIDDEW MAWR RESERVOIR, TALSARNAU, G</t>
  </si>
  <si>
    <t>23/65/3/0001</t>
  </si>
  <si>
    <t>Llyn Tecwyn Uchaf &amp; Tallin Stream near Llandecwyn</t>
  </si>
  <si>
    <t>1 in 200</t>
  </si>
  <si>
    <t>n/a</t>
  </si>
  <si>
    <t>2 x TUBs
1 x NEUB</t>
  </si>
  <si>
    <t>n</t>
  </si>
  <si>
    <t>Y</t>
  </si>
  <si>
    <t>Severe Drought</t>
  </si>
  <si>
    <t>2.1% chance in any given year</t>
  </si>
  <si>
    <t>DO Approach - The 'explicit levels of service (UKWIR, 2014) approach has been followed
LoS - Hosepipe ban &gt;1 in 29, Drought order &gt;1 in 58
Constraint on DO - Garndolbenmaen WTW capacity.
Critical Year - 1984 Model simulation year
Data length, quality: 1958-2015 (58 years), confidence rating AC
Approach to Drought Severity: worst historic in time series</t>
  </si>
  <si>
    <t xml:space="preserve">Tested against a 1 in 200 year drought scenario in line with UK long term planning project. </t>
  </si>
  <si>
    <t xml:space="preserve">EVA analysis of reservoir storage suggests that the 1 in 200 drought does not breach emergency storage, therefore we have assumed that the DO under this scenario is the same as the worst historic. 
</t>
  </si>
  <si>
    <t xml:space="preserve">Demand reductions have not been triggered in the baseline DO model run. </t>
  </si>
  <si>
    <t xml:space="preserve">Please see Lleyn Harlech zonal summary in Appendix 1 of our Drought Plan. </t>
  </si>
  <si>
    <t>Potable water export to: Barmouth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</si>
  <si>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</si>
  <si>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</si>
  <si>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</si>
  <si>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DryYr_LleynHarlech_FinalPlan_Version6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</si>
</sst>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08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9" borderId="4" xfId="1" applyFont="1" applyFill="1" applyBorder="1" applyAlignment="1">
      <alignment horizontal="left" vertical="center"/>
    </xf>
    <xf numFmtId="0" fontId="1" fillId="9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9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165" fontId="11" fillId="4" borderId="38" xfId="1" applyNumberFormat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9" borderId="48" xfId="1" applyFont="1" applyFill="1" applyBorder="1" applyAlignment="1">
      <alignment horizontal="center" vertical="center"/>
    </xf>
    <xf numFmtId="0" fontId="45" fillId="9" borderId="52" xfId="1" applyFont="1" applyFill="1" applyBorder="1" applyAlignment="1">
      <alignment horizontal="left" vertical="center"/>
    </xf>
    <xf numFmtId="0" fontId="1" fillId="9" borderId="82" xfId="1" applyFont="1" applyFill="1" applyBorder="1" applyAlignment="1">
      <alignment horizontal="center" vertical="center"/>
    </xf>
    <xf numFmtId="0" fontId="1" fillId="9" borderId="94" xfId="1" applyFont="1" applyFill="1" applyBorder="1" applyAlignment="1">
      <alignment horizontal="center" vertical="center"/>
    </xf>
    <xf numFmtId="0" fontId="45" fillId="9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1" borderId="0" xfId="3" applyFont="1" applyFill="1"/>
    <xf numFmtId="0" fontId="26" fillId="11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8" fillId="2" borderId="6" xfId="1" applyFont="1" applyFill="1" applyBorder="1" applyProtection="1">
      <protection locked="0"/>
    </xf>
    <xf numFmtId="0" fontId="8" fillId="11" borderId="6" xfId="1" applyFont="1" applyFill="1" applyBorder="1" applyProtection="1">
      <protection locked="0"/>
    </xf>
    <xf numFmtId="0" fontId="11" fillId="11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1" borderId="36" xfId="1" applyFont="1" applyFill="1" applyBorder="1" applyAlignment="1" applyProtection="1">
      <alignment wrapText="1"/>
    </xf>
    <xf numFmtId="165" fontId="26" fillId="10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2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2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2" fontId="26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6" borderId="36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 wrapText="1"/>
      <protection locked="0"/>
    </xf>
    <xf numFmtId="0" fontId="11" fillId="0" borderId="6" xfId="4" applyFont="1" applyFill="1" applyBorder="1" applyAlignment="1" applyProtection="1">
      <alignment wrapText="1"/>
      <protection locked="0"/>
    </xf>
    <xf numFmtId="0" fontId="26" fillId="2" borderId="0" xfId="1" applyFont="1" applyFill="1" applyBorder="1" applyAlignment="1" applyProtection="1">
      <alignment horizontal="left" wrapText="1"/>
      <protection locked="0"/>
    </xf>
    <xf numFmtId="0" fontId="0" fillId="0" borderId="0" xfId="0" applyAlignment="1">
      <alignment wrapText="1"/>
    </xf>
    <xf numFmtId="0" fontId="11" fillId="12" borderId="36" xfId="1" applyFont="1" applyFill="1" applyBorder="1" applyAlignment="1">
      <alignment horizontal="center" vertical="center"/>
    </xf>
    <xf numFmtId="1" fontId="36" fillId="13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3" borderId="6" xfId="1" applyNumberFormat="1" applyFont="1" applyFill="1" applyBorder="1" applyAlignment="1" applyProtection="1">
      <alignment horizontal="center" vertical="center"/>
      <protection locked="0"/>
    </xf>
    <xf numFmtId="2" fontId="11" fillId="13" borderId="36" xfId="1" applyNumberFormat="1" applyFont="1" applyFill="1" applyBorder="1" applyAlignment="1" applyProtection="1">
      <alignment horizontal="center" vertical="center"/>
      <protection locked="0"/>
    </xf>
    <xf numFmtId="2" fontId="11" fillId="13" borderId="66" xfId="1" applyNumberFormat="1" applyFont="1" applyFill="1" applyBorder="1" applyAlignment="1" applyProtection="1">
      <alignment horizontal="center" vertical="center"/>
      <protection locked="0"/>
    </xf>
    <xf numFmtId="49" fontId="1" fillId="0" borderId="6" xfId="1" applyNumberFormat="1" applyFont="1" applyFill="1" applyBorder="1" applyAlignment="1" applyProtection="1">
      <alignment horizontal="left" vertical="center" wrapText="1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14" borderId="64" xfId="1" applyNumberFormat="1" applyFont="1" applyFill="1" applyBorder="1" applyAlignment="1" applyProtection="1">
      <alignment horizontal="center" vertical="center"/>
      <protection locked="0"/>
    </xf>
    <xf numFmtId="2" fontId="20" fillId="14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39" xfId="1" applyNumberFormat="1" applyFont="1" applyFill="1" applyBorder="1" applyAlignment="1" applyProtection="1">
      <alignment horizontal="center" vertical="center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5" borderId="36" xfId="1" applyNumberFormat="1" applyFont="1" applyFill="1" applyBorder="1" applyAlignment="1" applyProtection="1">
      <alignment horizontal="center" vertical="center"/>
      <protection locked="0"/>
    </xf>
    <xf numFmtId="2" fontId="20" fillId="15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2" borderId="4" xfId="1" applyFont="1" applyFill="1" applyBorder="1" applyAlignment="1" applyProtection="1">
      <alignment horizontal="center"/>
    </xf>
    <xf numFmtId="0" fontId="3" fillId="12" borderId="0" xfId="1" applyFont="1" applyFill="1" applyBorder="1" applyAlignment="1" applyProtection="1">
      <alignment horizontal="center"/>
    </xf>
    <xf numFmtId="0" fontId="3" fillId="12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1" fillId="0" borderId="0" xfId="1" applyNumberFormat="1" applyFont="1" applyFill="1" applyBorder="1" applyAlignment="1">
      <alignment horizontal="center" vertical="center"/>
    </xf>
    <xf numFmtId="0" fontId="44" fillId="8" borderId="76" xfId="1" applyFont="1" applyFill="1" applyBorder="1" applyAlignment="1">
      <alignment horizontal="center" vertical="center"/>
    </xf>
    <xf numFmtId="0" fontId="44" fillId="8" borderId="77" xfId="1" applyFont="1" applyFill="1" applyBorder="1" applyAlignment="1">
      <alignment horizontal="center" vertical="center"/>
    </xf>
    <xf numFmtId="0" fontId="44" fillId="8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1.5188796521163488</c:v>
                </c:pt>
                <c:pt idx="1">
                  <c:v>1.5527565929022644</c:v>
                </c:pt>
                <c:pt idx="2">
                  <c:v>1.5958719363805514</c:v>
                </c:pt>
                <c:pt idx="3">
                  <c:v>1.6251284986967964</c:v>
                </c:pt>
                <c:pt idx="4">
                  <c:v>1.6647753863267585</c:v>
                </c:pt>
                <c:pt idx="5">
                  <c:v>1.716310192959563</c:v>
                </c:pt>
                <c:pt idx="6">
                  <c:v>1.7540472220769496</c:v>
                </c:pt>
                <c:pt idx="7">
                  <c:v>1.8051373677707467</c:v>
                </c:pt>
                <c:pt idx="8">
                  <c:v>1.8415102974970192</c:v>
                </c:pt>
                <c:pt idx="9">
                  <c:v>1.8763713305610747</c:v>
                </c:pt>
                <c:pt idx="10">
                  <c:v>1.8940073107173749</c:v>
                </c:pt>
                <c:pt idx="11">
                  <c:v>1.9092603816186757</c:v>
                </c:pt>
                <c:pt idx="12">
                  <c:v>1.922342345788133</c:v>
                </c:pt>
                <c:pt idx="13">
                  <c:v>1.9332247869668164</c:v>
                </c:pt>
                <c:pt idx="14">
                  <c:v>1.9419405288652172</c:v>
                </c:pt>
                <c:pt idx="15">
                  <c:v>1.9487180169470617</c:v>
                </c:pt>
                <c:pt idx="16">
                  <c:v>1.9535263788117287</c:v>
                </c:pt>
                <c:pt idx="17">
                  <c:v>1.9563542102003337</c:v>
                </c:pt>
                <c:pt idx="18">
                  <c:v>1.9572347589019914</c:v>
                </c:pt>
                <c:pt idx="19">
                  <c:v>1.9562269752754757</c:v>
                </c:pt>
                <c:pt idx="20">
                  <c:v>1.9534021042040823</c:v>
                </c:pt>
                <c:pt idx="21">
                  <c:v>1.948631237598867</c:v>
                </c:pt>
                <c:pt idx="22">
                  <c:v>1.9418061177638888</c:v>
                </c:pt>
                <c:pt idx="23">
                  <c:v>1.9330386088066627</c:v>
                </c:pt>
                <c:pt idx="24">
                  <c:v>1.9224247726643362</c:v>
                </c:pt>
                <c:pt idx="25">
                  <c:v>1.9100733668997489</c:v>
                </c:pt>
                <c:pt idx="26">
                  <c:v>1.8958690291901872</c:v>
                </c:pt>
                <c:pt idx="27">
                  <c:v>1.8798438559932256</c:v>
                </c:pt>
                <c:pt idx="28">
                  <c:v>1.8623365157469611</c:v>
                </c:pt>
                <c:pt idx="29">
                  <c:v>1.8435309851247699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3.418038104056587</c:v>
                </c:pt>
                <c:pt idx="1">
                  <c:v>3.3184265478769506</c:v>
                </c:pt>
                <c:pt idx="2">
                  <c:v>3.2420430561071378</c:v>
                </c:pt>
                <c:pt idx="3">
                  <c:v>3.1455735013578439</c:v>
                </c:pt>
                <c:pt idx="4">
                  <c:v>3.0721447446224874</c:v>
                </c:pt>
                <c:pt idx="5">
                  <c:v>3.021164252177321</c:v>
                </c:pt>
                <c:pt idx="6">
                  <c:v>2.9502383785406177</c:v>
                </c:pt>
                <c:pt idx="7">
                  <c:v>2.8989089361304177</c:v>
                </c:pt>
                <c:pt idx="8">
                  <c:v>2.8282480227576872</c:v>
                </c:pt>
                <c:pt idx="9">
                  <c:v>2.7586103698784759</c:v>
                </c:pt>
                <c:pt idx="10">
                  <c:v>2.671759406422654</c:v>
                </c:pt>
                <c:pt idx="11">
                  <c:v>2.5864058954882818</c:v>
                </c:pt>
                <c:pt idx="12">
                  <c:v>2.5028004439407767</c:v>
                </c:pt>
                <c:pt idx="13">
                  <c:v>2.4210363272478324</c:v>
                </c:pt>
                <c:pt idx="14">
                  <c:v>2.3411434505614652</c:v>
                </c:pt>
                <c:pt idx="15">
                  <c:v>2.2633274179198231</c:v>
                </c:pt>
                <c:pt idx="16">
                  <c:v>2.1873512042585777</c:v>
                </c:pt>
                <c:pt idx="17">
                  <c:v>2.1132063851986271</c:v>
                </c:pt>
                <c:pt idx="18">
                  <c:v>2.0408609330749328</c:v>
                </c:pt>
                <c:pt idx="19">
                  <c:v>1.9703390808092707</c:v>
                </c:pt>
                <c:pt idx="20">
                  <c:v>1.9015338967859017</c:v>
                </c:pt>
                <c:pt idx="21">
                  <c:v>1.8345118896354058</c:v>
                </c:pt>
                <c:pt idx="22">
                  <c:v>1.7692764396133431</c:v>
                </c:pt>
                <c:pt idx="23">
                  <c:v>1.7058002696982577</c:v>
                </c:pt>
                <c:pt idx="24">
                  <c:v>1.6439978021005042</c:v>
                </c:pt>
                <c:pt idx="25">
                  <c:v>1.5838723930746266</c:v>
                </c:pt>
                <c:pt idx="26">
                  <c:v>1.5253355416745891</c:v>
                </c:pt>
                <c:pt idx="27">
                  <c:v>1.4684837780335731</c:v>
                </c:pt>
                <c:pt idx="28">
                  <c:v>1.413231405544862</c:v>
                </c:pt>
                <c:pt idx="29">
                  <c:v>1.3594725091031812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3.6935467764619956</c:v>
                </c:pt>
                <c:pt idx="1">
                  <c:v>3.7082788923877152</c:v>
                </c:pt>
                <c:pt idx="2">
                  <c:v>3.6755019642418105</c:v>
                </c:pt>
                <c:pt idx="3">
                  <c:v>3.6676946074812289</c:v>
                </c:pt>
                <c:pt idx="4">
                  <c:v>3.6599536318850716</c:v>
                </c:pt>
                <c:pt idx="5">
                  <c:v>3.6525183247977573</c:v>
                </c:pt>
                <c:pt idx="6">
                  <c:v>3.6452870422422587</c:v>
                </c:pt>
                <c:pt idx="7">
                  <c:v>3.6381132550911968</c:v>
                </c:pt>
                <c:pt idx="8">
                  <c:v>3.6311709432804977</c:v>
                </c:pt>
                <c:pt idx="9">
                  <c:v>3.6243469819184639</c:v>
                </c:pt>
                <c:pt idx="10">
                  <c:v>3.6176698292393374</c:v>
                </c:pt>
                <c:pt idx="11">
                  <c:v>3.6111036190933774</c:v>
                </c:pt>
                <c:pt idx="12">
                  <c:v>3.6046434987120715</c:v>
                </c:pt>
                <c:pt idx="13">
                  <c:v>3.598285519174981</c:v>
                </c:pt>
                <c:pt idx="14">
                  <c:v>3.5920259466727718</c:v>
                </c:pt>
                <c:pt idx="15">
                  <c:v>3.58600389467541</c:v>
                </c:pt>
                <c:pt idx="16">
                  <c:v>3.5800756456648948</c:v>
                </c:pt>
                <c:pt idx="17">
                  <c:v>3.5742381368888338</c:v>
                </c:pt>
                <c:pt idx="18">
                  <c:v>3.5684884350513992</c:v>
                </c:pt>
                <c:pt idx="19">
                  <c:v>3.5628234964911054</c:v>
                </c:pt>
                <c:pt idx="20">
                  <c:v>3.5572407663433561</c:v>
                </c:pt>
                <c:pt idx="21">
                  <c:v>3.5517376431733227</c:v>
                </c:pt>
                <c:pt idx="22">
                  <c:v>3.5463117735081418</c:v>
                </c:pt>
                <c:pt idx="23">
                  <c:v>3.5409606108132015</c:v>
                </c:pt>
                <c:pt idx="24">
                  <c:v>3.5356819608585335</c:v>
                </c:pt>
                <c:pt idx="25">
                  <c:v>3.5305272196364452</c:v>
                </c:pt>
                <c:pt idx="26">
                  <c:v>3.5254413057535432</c:v>
                </c:pt>
                <c:pt idx="27">
                  <c:v>3.5204216425162556</c:v>
                </c:pt>
                <c:pt idx="28">
                  <c:v>3.5154658600644866</c:v>
                </c:pt>
                <c:pt idx="29">
                  <c:v>3.5105720875208251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2.931792286149721</c:v>
                </c:pt>
                <c:pt idx="1">
                  <c:v>2.8145799730272913</c:v>
                </c:pt>
                <c:pt idx="2">
                  <c:v>2.6973676599048617</c:v>
                </c:pt>
                <c:pt idx="3">
                  <c:v>2.5801553467824321</c:v>
                </c:pt>
                <c:pt idx="4">
                  <c:v>2.4629430336600024</c:v>
                </c:pt>
                <c:pt idx="5">
                  <c:v>2.3940495222289533</c:v>
                </c:pt>
                <c:pt idx="6">
                  <c:v>2.3251560107979046</c:v>
                </c:pt>
                <c:pt idx="7">
                  <c:v>2.2562624993668554</c:v>
                </c:pt>
                <c:pt idx="8">
                  <c:v>2.2045923657935687</c:v>
                </c:pt>
                <c:pt idx="9">
                  <c:v>2.1529222322202819</c:v>
                </c:pt>
                <c:pt idx="10">
                  <c:v>2.0840287207892327</c:v>
                </c:pt>
                <c:pt idx="11">
                  <c:v>2.015135209358184</c:v>
                </c:pt>
                <c:pt idx="12">
                  <c:v>1.9462416979271349</c:v>
                </c:pt>
                <c:pt idx="13">
                  <c:v>1.8773481864960857</c:v>
                </c:pt>
                <c:pt idx="14">
                  <c:v>1.8084546750650368</c:v>
                </c:pt>
                <c:pt idx="15">
                  <c:v>1.7740079193495124</c:v>
                </c:pt>
                <c:pt idx="16">
                  <c:v>1.7395611636339876</c:v>
                </c:pt>
                <c:pt idx="17">
                  <c:v>1.7051144079184632</c:v>
                </c:pt>
                <c:pt idx="18">
                  <c:v>1.6706676522029387</c:v>
                </c:pt>
                <c:pt idx="19">
                  <c:v>1.6362208964874143</c:v>
                </c:pt>
                <c:pt idx="20">
                  <c:v>1.6017741407718895</c:v>
                </c:pt>
                <c:pt idx="21">
                  <c:v>1.5673273850563652</c:v>
                </c:pt>
                <c:pt idx="22">
                  <c:v>1.5328806293408408</c:v>
                </c:pt>
                <c:pt idx="23">
                  <c:v>1.4984338736253162</c:v>
                </c:pt>
                <c:pt idx="24">
                  <c:v>1.4639871179097916</c:v>
                </c:pt>
                <c:pt idx="25">
                  <c:v>1.4295403621942671</c:v>
                </c:pt>
                <c:pt idx="26">
                  <c:v>1.3950936064787427</c:v>
                </c:pt>
                <c:pt idx="27">
                  <c:v>1.3606468507632179</c:v>
                </c:pt>
                <c:pt idx="28">
                  <c:v>1.3262000950476935</c:v>
                </c:pt>
                <c:pt idx="29">
                  <c:v>1.2917533393321692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0.27973075133177572</c:v>
                </c:pt>
                <c:pt idx="1">
                  <c:v>0.28059257548586514</c:v>
                </c:pt>
                <c:pt idx="2">
                  <c:v>0.28144029766530698</c:v>
                </c:pt>
                <c:pt idx="3">
                  <c:v>0.28226139191320732</c:v>
                </c:pt>
                <c:pt idx="4">
                  <c:v>0.28307674631854551</c:v>
                </c:pt>
                <c:pt idx="5">
                  <c:v>0.2839086116932128</c:v>
                </c:pt>
                <c:pt idx="6">
                  <c:v>0.28475433137264083</c:v>
                </c:pt>
                <c:pt idx="7">
                  <c:v>0.28559832739113622</c:v>
                </c:pt>
                <c:pt idx="8">
                  <c:v>0.28645045096266752</c:v>
                </c:pt>
                <c:pt idx="9">
                  <c:v>0.28730631955567754</c:v>
                </c:pt>
                <c:pt idx="10">
                  <c:v>0.28816744699260965</c:v>
                </c:pt>
                <c:pt idx="11">
                  <c:v>0.2890330190810344</c:v>
                </c:pt>
                <c:pt idx="12">
                  <c:v>0.28990380066066068</c:v>
                </c:pt>
                <c:pt idx="13">
                  <c:v>0.29077273935054837</c:v>
                </c:pt>
                <c:pt idx="14">
                  <c:v>0.29163059085237131</c:v>
                </c:pt>
                <c:pt idx="15">
                  <c:v>0.29249405203202872</c:v>
                </c:pt>
                <c:pt idx="16">
                  <c:v>0.29335993686741513</c:v>
                </c:pt>
                <c:pt idx="17">
                  <c:v>0.29422759590848124</c:v>
                </c:pt>
                <c:pt idx="18">
                  <c:v>0.29509375584878583</c:v>
                </c:pt>
                <c:pt idx="19">
                  <c:v>0.29595930761947509</c:v>
                </c:pt>
                <c:pt idx="20">
                  <c:v>0.29682462655735575</c:v>
                </c:pt>
                <c:pt idx="21">
                  <c:v>0.29767301353247522</c:v>
                </c:pt>
                <c:pt idx="22">
                  <c:v>0.29848433613111824</c:v>
                </c:pt>
                <c:pt idx="23">
                  <c:v>0.2992574104139607</c:v>
                </c:pt>
                <c:pt idx="24">
                  <c:v>0.30001367025550607</c:v>
                </c:pt>
                <c:pt idx="25">
                  <c:v>0.3007521618447091</c:v>
                </c:pt>
                <c:pt idx="26">
                  <c:v>0.30147560677727303</c:v>
                </c:pt>
                <c:pt idx="27">
                  <c:v>0.30213139753572915</c:v>
                </c:pt>
                <c:pt idx="28">
                  <c:v>0.3027806587648818</c:v>
                </c:pt>
                <c:pt idx="29">
                  <c:v>0.30348219541291521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103992"/>
        <c:axId val="127896024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15.71215726097892</c:v>
                </c:pt>
                <c:pt idx="1">
                  <c:v>15.689468414793849</c:v>
                </c:pt>
                <c:pt idx="2">
                  <c:v>15.674239251977726</c:v>
                </c:pt>
                <c:pt idx="3">
                  <c:v>15.656861197099261</c:v>
                </c:pt>
                <c:pt idx="4">
                  <c:v>15.634396250676303</c:v>
                </c:pt>
                <c:pt idx="5">
                  <c:v>15.627587690989781</c:v>
                </c:pt>
                <c:pt idx="6">
                  <c:v>15.603725972998364</c:v>
                </c:pt>
                <c:pt idx="7">
                  <c:v>15.574812744351295</c:v>
                </c:pt>
                <c:pt idx="8">
                  <c:v>15.548730751161028</c:v>
                </c:pt>
                <c:pt idx="9">
                  <c:v>15.524378352699122</c:v>
                </c:pt>
                <c:pt idx="10">
                  <c:v>15.527819787809561</c:v>
                </c:pt>
                <c:pt idx="11">
                  <c:v>15.531909057555827</c:v>
                </c:pt>
                <c:pt idx="12">
                  <c:v>15.536216686765743</c:v>
                </c:pt>
                <c:pt idx="13">
                  <c:v>15.540062621271316</c:v>
                </c:pt>
                <c:pt idx="14">
                  <c:v>15.544300399175226</c:v>
                </c:pt>
                <c:pt idx="15">
                  <c:v>15.557673529513695</c:v>
                </c:pt>
                <c:pt idx="16">
                  <c:v>15.558134327235432</c:v>
                </c:pt>
                <c:pt idx="17">
                  <c:v>15.559331477178789</c:v>
                </c:pt>
                <c:pt idx="18">
                  <c:v>15.559520809244443</c:v>
                </c:pt>
                <c:pt idx="19">
                  <c:v>15.559288651179223</c:v>
                </c:pt>
                <c:pt idx="20">
                  <c:v>15.571748554839521</c:v>
                </c:pt>
                <c:pt idx="21">
                  <c:v>15.572254523730738</c:v>
                </c:pt>
                <c:pt idx="22">
                  <c:v>15.571724626135412</c:v>
                </c:pt>
                <c:pt idx="23">
                  <c:v>15.572006568542289</c:v>
                </c:pt>
                <c:pt idx="24">
                  <c:v>15.57280476494981</c:v>
                </c:pt>
                <c:pt idx="25">
                  <c:v>15.57308649313492</c:v>
                </c:pt>
                <c:pt idx="26">
                  <c:v>15.572389279977118</c:v>
                </c:pt>
                <c:pt idx="27">
                  <c:v>15.572973514339518</c:v>
                </c:pt>
                <c:pt idx="28">
                  <c:v>15.573213385624749</c:v>
                </c:pt>
                <c:pt idx="29">
                  <c:v>15.573489102429617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12.889480469348605</c:v>
                </c:pt>
                <c:pt idx="1">
                  <c:v>12.810416663999794</c:v>
                </c:pt>
                <c:pt idx="2">
                  <c:v>12.707077212849729</c:v>
                </c:pt>
                <c:pt idx="3">
                  <c:v>12.592154936603734</c:v>
                </c:pt>
                <c:pt idx="4">
                  <c:v>12.516548262905662</c:v>
                </c:pt>
                <c:pt idx="5">
                  <c:v>12.359119649733069</c:v>
                </c:pt>
                <c:pt idx="6">
                  <c:v>12.330882868558998</c:v>
                </c:pt>
                <c:pt idx="7">
                  <c:v>12.337001923599804</c:v>
                </c:pt>
                <c:pt idx="8">
                  <c:v>12.321504441769491</c:v>
                </c:pt>
                <c:pt idx="9">
                  <c:v>12.311687592524482</c:v>
                </c:pt>
                <c:pt idx="10">
                  <c:v>12.029715658896995</c:v>
                </c:pt>
                <c:pt idx="11">
                  <c:v>11.932625041251669</c:v>
                </c:pt>
                <c:pt idx="12">
                  <c:v>11.832722151205573</c:v>
                </c:pt>
                <c:pt idx="13">
                  <c:v>11.735572305443071</c:v>
                </c:pt>
                <c:pt idx="14">
                  <c:v>11.639254885434449</c:v>
                </c:pt>
                <c:pt idx="15">
                  <c:v>11.458989435395939</c:v>
                </c:pt>
                <c:pt idx="16">
                  <c:v>11.3984518779806</c:v>
                </c:pt>
                <c:pt idx="17">
                  <c:v>11.330441325053819</c:v>
                </c:pt>
                <c:pt idx="18">
                  <c:v>11.273066290248808</c:v>
                </c:pt>
                <c:pt idx="19">
                  <c:v>11.212009000710669</c:v>
                </c:pt>
                <c:pt idx="20">
                  <c:v>10.975859414973156</c:v>
                </c:pt>
                <c:pt idx="21">
                  <c:v>10.908304206797451</c:v>
                </c:pt>
                <c:pt idx="22">
                  <c:v>10.850867245430852</c:v>
                </c:pt>
                <c:pt idx="23">
                  <c:v>10.794617492468504</c:v>
                </c:pt>
                <c:pt idx="24">
                  <c:v>10.737676029018242</c:v>
                </c:pt>
                <c:pt idx="25">
                  <c:v>10.669001302841645</c:v>
                </c:pt>
                <c:pt idx="26">
                  <c:v>10.604712604258877</c:v>
                </c:pt>
                <c:pt idx="27">
                  <c:v>10.539619090990767</c:v>
                </c:pt>
                <c:pt idx="28">
                  <c:v>10.482712514808991</c:v>
                </c:pt>
                <c:pt idx="29">
                  <c:v>10.422374491622442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103992"/>
        <c:axId val="127896024"/>
      </c:lineChart>
      <c:catAx>
        <c:axId val="127103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8960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7896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10399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summary'!$H$13:$AF$13</c:f>
              <c:numCache>
                <c:formatCode>0.00</c:formatCode>
                <c:ptCount val="25"/>
                <c:pt idx="0">
                  <c:v>1.5188796521163488</c:v>
                </c:pt>
                <c:pt idx="1">
                  <c:v>1.5527565929022644</c:v>
                </c:pt>
                <c:pt idx="2">
                  <c:v>1.5958719363805514</c:v>
                </c:pt>
                <c:pt idx="3">
                  <c:v>1.6251284986967964</c:v>
                </c:pt>
                <c:pt idx="4">
                  <c:v>1.6647753863267585</c:v>
                </c:pt>
                <c:pt idx="5">
                  <c:v>1.716310192959563</c:v>
                </c:pt>
                <c:pt idx="6">
                  <c:v>1.7540472220769496</c:v>
                </c:pt>
                <c:pt idx="7">
                  <c:v>1.805137367770747</c:v>
                </c:pt>
                <c:pt idx="8">
                  <c:v>1.8415102974970192</c:v>
                </c:pt>
                <c:pt idx="9">
                  <c:v>1.8763713305610747</c:v>
                </c:pt>
                <c:pt idx="10">
                  <c:v>1.8940073107173749</c:v>
                </c:pt>
                <c:pt idx="11">
                  <c:v>1.9092603816186755</c:v>
                </c:pt>
                <c:pt idx="12">
                  <c:v>1.922342345788133</c:v>
                </c:pt>
                <c:pt idx="13">
                  <c:v>1.9332247869668162</c:v>
                </c:pt>
                <c:pt idx="14">
                  <c:v>1.9419405288652174</c:v>
                </c:pt>
                <c:pt idx="15">
                  <c:v>1.9487180169470619</c:v>
                </c:pt>
                <c:pt idx="16">
                  <c:v>1.9535263788117285</c:v>
                </c:pt>
                <c:pt idx="17">
                  <c:v>1.9563542102003335</c:v>
                </c:pt>
                <c:pt idx="18">
                  <c:v>1.9572347589019914</c:v>
                </c:pt>
                <c:pt idx="19">
                  <c:v>1.9562269752754757</c:v>
                </c:pt>
                <c:pt idx="20">
                  <c:v>1.9534021042040826</c:v>
                </c:pt>
                <c:pt idx="21">
                  <c:v>1.948631237598867</c:v>
                </c:pt>
                <c:pt idx="22">
                  <c:v>1.9418061177638888</c:v>
                </c:pt>
                <c:pt idx="23">
                  <c:v>1.9330386088066627</c:v>
                </c:pt>
                <c:pt idx="24">
                  <c:v>1.9224247726643364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summary'!$H$11:$AF$11</c:f>
              <c:numCache>
                <c:formatCode>0.00</c:formatCode>
                <c:ptCount val="25"/>
                <c:pt idx="0">
                  <c:v>3.418038104056587</c:v>
                </c:pt>
                <c:pt idx="1">
                  <c:v>3.3184265478769506</c:v>
                </c:pt>
                <c:pt idx="2">
                  <c:v>3.2420430561071383</c:v>
                </c:pt>
                <c:pt idx="3">
                  <c:v>3.1455735013578439</c:v>
                </c:pt>
                <c:pt idx="4">
                  <c:v>3.0721447446224874</c:v>
                </c:pt>
                <c:pt idx="5">
                  <c:v>3.021164252177321</c:v>
                </c:pt>
                <c:pt idx="6">
                  <c:v>2.9502383785406177</c:v>
                </c:pt>
                <c:pt idx="7">
                  <c:v>2.8989089361304177</c:v>
                </c:pt>
                <c:pt idx="8">
                  <c:v>2.8282480227576872</c:v>
                </c:pt>
                <c:pt idx="9">
                  <c:v>2.7586103698784759</c:v>
                </c:pt>
                <c:pt idx="10">
                  <c:v>2.671759406422654</c:v>
                </c:pt>
                <c:pt idx="11">
                  <c:v>2.5864058954882818</c:v>
                </c:pt>
                <c:pt idx="12">
                  <c:v>2.5028004439407772</c:v>
                </c:pt>
                <c:pt idx="13">
                  <c:v>2.4210363272478324</c:v>
                </c:pt>
                <c:pt idx="14">
                  <c:v>2.3411434505614652</c:v>
                </c:pt>
                <c:pt idx="15">
                  <c:v>2.2633274179198231</c:v>
                </c:pt>
                <c:pt idx="16">
                  <c:v>2.1873512042585777</c:v>
                </c:pt>
                <c:pt idx="17">
                  <c:v>2.1132063851986271</c:v>
                </c:pt>
                <c:pt idx="18">
                  <c:v>2.0408609330749328</c:v>
                </c:pt>
                <c:pt idx="19">
                  <c:v>1.9703390808092709</c:v>
                </c:pt>
                <c:pt idx="20">
                  <c:v>1.9015338967859019</c:v>
                </c:pt>
                <c:pt idx="21">
                  <c:v>1.8345118896354058</c:v>
                </c:pt>
                <c:pt idx="22">
                  <c:v>1.7692764396133431</c:v>
                </c:pt>
                <c:pt idx="23">
                  <c:v>1.7058002696982577</c:v>
                </c:pt>
                <c:pt idx="24">
                  <c:v>1.6439978021005042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summary'!$H$15:$AF$15</c:f>
              <c:numCache>
                <c:formatCode>0.00</c:formatCode>
                <c:ptCount val="25"/>
                <c:pt idx="0">
                  <c:v>3.6935467764619956</c:v>
                </c:pt>
                <c:pt idx="1">
                  <c:v>3.7082788923877152</c:v>
                </c:pt>
                <c:pt idx="2">
                  <c:v>3.6755019642418105</c:v>
                </c:pt>
                <c:pt idx="3">
                  <c:v>3.6676946074812289</c:v>
                </c:pt>
                <c:pt idx="4">
                  <c:v>3.6599536318850716</c:v>
                </c:pt>
                <c:pt idx="5">
                  <c:v>3.6525183247977573</c:v>
                </c:pt>
                <c:pt idx="6">
                  <c:v>3.6452870422422587</c:v>
                </c:pt>
                <c:pt idx="7">
                  <c:v>3.6381132550911968</c:v>
                </c:pt>
                <c:pt idx="8">
                  <c:v>3.6311709432804977</c:v>
                </c:pt>
                <c:pt idx="9">
                  <c:v>3.6243469819184639</c:v>
                </c:pt>
                <c:pt idx="10">
                  <c:v>3.6176698292393374</c:v>
                </c:pt>
                <c:pt idx="11">
                  <c:v>3.6111036190933774</c:v>
                </c:pt>
                <c:pt idx="12">
                  <c:v>3.6046434987120715</c:v>
                </c:pt>
                <c:pt idx="13">
                  <c:v>3.598285519174981</c:v>
                </c:pt>
                <c:pt idx="14">
                  <c:v>3.5920259466727718</c:v>
                </c:pt>
                <c:pt idx="15">
                  <c:v>3.58600389467541</c:v>
                </c:pt>
                <c:pt idx="16">
                  <c:v>3.5800756456648948</c:v>
                </c:pt>
                <c:pt idx="17">
                  <c:v>3.5742381368888338</c:v>
                </c:pt>
                <c:pt idx="18">
                  <c:v>3.5684884350513992</c:v>
                </c:pt>
                <c:pt idx="19">
                  <c:v>3.5628234964911054</c:v>
                </c:pt>
                <c:pt idx="20">
                  <c:v>3.5572407663433561</c:v>
                </c:pt>
                <c:pt idx="21">
                  <c:v>3.5517376431733227</c:v>
                </c:pt>
                <c:pt idx="22">
                  <c:v>3.5463117735081418</c:v>
                </c:pt>
                <c:pt idx="23">
                  <c:v>3.5409606108132015</c:v>
                </c:pt>
                <c:pt idx="24">
                  <c:v>3.5356819608585335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summary'!$H$17:$AF$17</c:f>
              <c:numCache>
                <c:formatCode>0.00</c:formatCode>
                <c:ptCount val="25"/>
                <c:pt idx="0">
                  <c:v>2.931792286149721</c:v>
                </c:pt>
                <c:pt idx="1">
                  <c:v>2.8145799730272913</c:v>
                </c:pt>
                <c:pt idx="2">
                  <c:v>2.6973676599048617</c:v>
                </c:pt>
                <c:pt idx="3">
                  <c:v>2.5801553467824316</c:v>
                </c:pt>
                <c:pt idx="4">
                  <c:v>2.4629430336600024</c:v>
                </c:pt>
                <c:pt idx="5">
                  <c:v>2.3940495222289533</c:v>
                </c:pt>
                <c:pt idx="6">
                  <c:v>2.3251560107979046</c:v>
                </c:pt>
                <c:pt idx="7">
                  <c:v>2.2562624993668554</c:v>
                </c:pt>
                <c:pt idx="8">
                  <c:v>2.2045923657935687</c:v>
                </c:pt>
                <c:pt idx="9">
                  <c:v>2.1529222322202819</c:v>
                </c:pt>
                <c:pt idx="10">
                  <c:v>2.0840287207892327</c:v>
                </c:pt>
                <c:pt idx="11">
                  <c:v>2.015135209358184</c:v>
                </c:pt>
                <c:pt idx="12">
                  <c:v>1.9462416979271349</c:v>
                </c:pt>
                <c:pt idx="13">
                  <c:v>1.8773481864960857</c:v>
                </c:pt>
                <c:pt idx="14">
                  <c:v>1.8084546750650368</c:v>
                </c:pt>
                <c:pt idx="15">
                  <c:v>1.7740079193495126</c:v>
                </c:pt>
                <c:pt idx="16">
                  <c:v>1.7395611636339876</c:v>
                </c:pt>
                <c:pt idx="17">
                  <c:v>1.705114407918463</c:v>
                </c:pt>
                <c:pt idx="18">
                  <c:v>1.6706676522029389</c:v>
                </c:pt>
                <c:pt idx="19">
                  <c:v>1.6362208964874143</c:v>
                </c:pt>
                <c:pt idx="20">
                  <c:v>1.6017741407718895</c:v>
                </c:pt>
                <c:pt idx="21">
                  <c:v>1.5673273850563652</c:v>
                </c:pt>
                <c:pt idx="22">
                  <c:v>1.5328806293408408</c:v>
                </c:pt>
                <c:pt idx="23">
                  <c:v>1.4984338736253162</c:v>
                </c:pt>
                <c:pt idx="24">
                  <c:v>1.4639871179097916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summary'!$H$19:$AF$19</c:f>
              <c:numCache>
                <c:formatCode>0.00</c:formatCode>
                <c:ptCount val="25"/>
                <c:pt idx="0">
                  <c:v>0.27973075133177572</c:v>
                </c:pt>
                <c:pt idx="1">
                  <c:v>0.28059257548586514</c:v>
                </c:pt>
                <c:pt idx="2">
                  <c:v>0.28144029766530698</c:v>
                </c:pt>
                <c:pt idx="3">
                  <c:v>0.28226139191320776</c:v>
                </c:pt>
                <c:pt idx="4">
                  <c:v>0.28307674631854551</c:v>
                </c:pt>
                <c:pt idx="5">
                  <c:v>0.2839086116932128</c:v>
                </c:pt>
                <c:pt idx="6">
                  <c:v>0.28475433137264083</c:v>
                </c:pt>
                <c:pt idx="7">
                  <c:v>0.28559832739113444</c:v>
                </c:pt>
                <c:pt idx="8">
                  <c:v>0.28645045096266752</c:v>
                </c:pt>
                <c:pt idx="9">
                  <c:v>0.28730631955567754</c:v>
                </c:pt>
                <c:pt idx="10">
                  <c:v>0.28816744699260965</c:v>
                </c:pt>
                <c:pt idx="11">
                  <c:v>0.2890330190810344</c:v>
                </c:pt>
                <c:pt idx="12">
                  <c:v>0.28990380066066068</c:v>
                </c:pt>
                <c:pt idx="13">
                  <c:v>0.29077273935054837</c:v>
                </c:pt>
                <c:pt idx="14">
                  <c:v>0.29163059085237131</c:v>
                </c:pt>
                <c:pt idx="15">
                  <c:v>0.2924940520320285</c:v>
                </c:pt>
                <c:pt idx="16">
                  <c:v>0.29335993686741513</c:v>
                </c:pt>
                <c:pt idx="17">
                  <c:v>0.29422759590848147</c:v>
                </c:pt>
                <c:pt idx="18">
                  <c:v>0.29509375584878561</c:v>
                </c:pt>
                <c:pt idx="19">
                  <c:v>0.2959593076194742</c:v>
                </c:pt>
                <c:pt idx="20">
                  <c:v>0.29682462655735575</c:v>
                </c:pt>
                <c:pt idx="21">
                  <c:v>0.29767301353247522</c:v>
                </c:pt>
                <c:pt idx="22">
                  <c:v>0.29848433613111824</c:v>
                </c:pt>
                <c:pt idx="23">
                  <c:v>0.2992574104139607</c:v>
                </c:pt>
                <c:pt idx="24">
                  <c:v>0.30001367025550607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896808"/>
        <c:axId val="127896416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summary'!$H$8:$AF$8</c:f>
              <c:numCache>
                <c:formatCode>0.00</c:formatCode>
                <c:ptCount val="25"/>
                <c:pt idx="0">
                  <c:v>15.71215726097892</c:v>
                </c:pt>
                <c:pt idx="1">
                  <c:v>15.689468414793849</c:v>
                </c:pt>
                <c:pt idx="2">
                  <c:v>15.674239251977726</c:v>
                </c:pt>
                <c:pt idx="3">
                  <c:v>15.656861197099261</c:v>
                </c:pt>
                <c:pt idx="4">
                  <c:v>15.634396250676303</c:v>
                </c:pt>
                <c:pt idx="5">
                  <c:v>15.627587690989781</c:v>
                </c:pt>
                <c:pt idx="6">
                  <c:v>15.603725972998364</c:v>
                </c:pt>
                <c:pt idx="7">
                  <c:v>15.574812744351295</c:v>
                </c:pt>
                <c:pt idx="8">
                  <c:v>15.548730751161028</c:v>
                </c:pt>
                <c:pt idx="9">
                  <c:v>15.524378352699122</c:v>
                </c:pt>
                <c:pt idx="10">
                  <c:v>15.527819787809561</c:v>
                </c:pt>
                <c:pt idx="11">
                  <c:v>15.531909057555827</c:v>
                </c:pt>
                <c:pt idx="12">
                  <c:v>15.536216686765743</c:v>
                </c:pt>
                <c:pt idx="13">
                  <c:v>15.540062621271316</c:v>
                </c:pt>
                <c:pt idx="14">
                  <c:v>15.544300399175226</c:v>
                </c:pt>
                <c:pt idx="15">
                  <c:v>15.557673529513695</c:v>
                </c:pt>
                <c:pt idx="16">
                  <c:v>15.558134327235432</c:v>
                </c:pt>
                <c:pt idx="17">
                  <c:v>15.559331477178789</c:v>
                </c:pt>
                <c:pt idx="18">
                  <c:v>15.559520809244443</c:v>
                </c:pt>
                <c:pt idx="19">
                  <c:v>15.559288651179223</c:v>
                </c:pt>
                <c:pt idx="20">
                  <c:v>15.571748554839521</c:v>
                </c:pt>
                <c:pt idx="21">
                  <c:v>15.572254523730738</c:v>
                </c:pt>
                <c:pt idx="22">
                  <c:v>15.571724626135412</c:v>
                </c:pt>
                <c:pt idx="23">
                  <c:v>15.572006568542289</c:v>
                </c:pt>
                <c:pt idx="24">
                  <c:v>15.57280476494981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summary'!$H$21:$AF$21</c:f>
              <c:numCache>
                <c:formatCode>0.00</c:formatCode>
                <c:ptCount val="25"/>
                <c:pt idx="0">
                  <c:v>12.889480469348605</c:v>
                </c:pt>
                <c:pt idx="1">
                  <c:v>12.810416663999792</c:v>
                </c:pt>
                <c:pt idx="2">
                  <c:v>12.707077212849731</c:v>
                </c:pt>
                <c:pt idx="3">
                  <c:v>12.592154936603736</c:v>
                </c:pt>
                <c:pt idx="4">
                  <c:v>12.516548262905662</c:v>
                </c:pt>
                <c:pt idx="5">
                  <c:v>12.359119649733069</c:v>
                </c:pt>
                <c:pt idx="6">
                  <c:v>12.330882868558994</c:v>
                </c:pt>
                <c:pt idx="7">
                  <c:v>12.337001923599802</c:v>
                </c:pt>
                <c:pt idx="8">
                  <c:v>12.321504441769491</c:v>
                </c:pt>
                <c:pt idx="9">
                  <c:v>12.311687592524482</c:v>
                </c:pt>
                <c:pt idx="10">
                  <c:v>12.029715658896995</c:v>
                </c:pt>
                <c:pt idx="11">
                  <c:v>11.932625041251669</c:v>
                </c:pt>
                <c:pt idx="12">
                  <c:v>11.832722151205573</c:v>
                </c:pt>
                <c:pt idx="13">
                  <c:v>11.735572305443071</c:v>
                </c:pt>
                <c:pt idx="14">
                  <c:v>11.639254885434449</c:v>
                </c:pt>
                <c:pt idx="15">
                  <c:v>11.458989435395939</c:v>
                </c:pt>
                <c:pt idx="16">
                  <c:v>11.3984518779806</c:v>
                </c:pt>
                <c:pt idx="17">
                  <c:v>11.330441325053817</c:v>
                </c:pt>
                <c:pt idx="18">
                  <c:v>11.273066290248806</c:v>
                </c:pt>
                <c:pt idx="19">
                  <c:v>11.212009000710669</c:v>
                </c:pt>
                <c:pt idx="20">
                  <c:v>10.975859414973156</c:v>
                </c:pt>
                <c:pt idx="21">
                  <c:v>10.90830420679745</c:v>
                </c:pt>
                <c:pt idx="22">
                  <c:v>10.850867245430852</c:v>
                </c:pt>
                <c:pt idx="23">
                  <c:v>10.794617492468504</c:v>
                </c:pt>
                <c:pt idx="24">
                  <c:v>10.737676029018242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896808"/>
        <c:axId val="127896416"/>
      </c:lineChart>
      <c:catAx>
        <c:axId val="127896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8964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78964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89680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50801</xdr:colOff>
      <xdr:row>12</xdr:row>
      <xdr:rowOff>139700</xdr:rowOff>
    </xdr:from>
    <xdr:to>
      <xdr:col>6</xdr:col>
      <xdr:colOff>107943</xdr:colOff>
      <xdr:row>14</xdr:row>
      <xdr:rowOff>158992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47C5369-B723-48A1-88CA-07F34F0B1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26416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zoomScaleSheetLayoutView="25" workbookViewId="0">
      <selection activeCell="F25" sqref="F25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03" t="s">
        <v>0</v>
      </c>
      <c r="C2" s="904"/>
      <c r="D2" s="904"/>
      <c r="E2" s="904"/>
      <c r="F2" s="904"/>
      <c r="G2" s="904"/>
      <c r="H2" s="904"/>
      <c r="I2" s="904"/>
      <c r="J2" s="904"/>
      <c r="K2" s="905"/>
      <c r="L2" s="2"/>
    </row>
    <row r="3" spans="1:12" ht="26.25" x14ac:dyDescent="0.4">
      <c r="A3" s="2"/>
      <c r="B3" s="632"/>
      <c r="C3" s="633"/>
      <c r="D3" s="633"/>
      <c r="E3" s="630"/>
      <c r="F3" s="3"/>
      <c r="G3" s="3"/>
      <c r="H3" s="3"/>
      <c r="I3" s="3"/>
      <c r="J3" s="3"/>
      <c r="K3" s="4"/>
      <c r="L3" s="2"/>
    </row>
    <row r="4" spans="1:12" x14ac:dyDescent="0.2">
      <c r="A4" s="2"/>
      <c r="B4" s="906" t="s">
        <v>826</v>
      </c>
      <c r="C4" s="907"/>
      <c r="D4" s="908"/>
      <c r="E4" s="34"/>
      <c r="F4" s="5"/>
      <c r="G4" s="5"/>
      <c r="H4" s="5"/>
      <c r="J4" s="5"/>
      <c r="K4" s="6"/>
      <c r="L4" s="2"/>
    </row>
    <row r="5" spans="1:12" x14ac:dyDescent="0.2">
      <c r="A5" s="2"/>
      <c r="B5" s="909" t="s">
        <v>1</v>
      </c>
      <c r="C5" s="910"/>
      <c r="D5" s="911"/>
      <c r="E5" s="629"/>
      <c r="F5" s="7"/>
      <c r="G5" s="7"/>
      <c r="H5" s="7"/>
      <c r="I5" s="7"/>
      <c r="J5" s="5"/>
      <c r="K5" s="6"/>
      <c r="L5" s="2"/>
    </row>
    <row r="6" spans="1:12" x14ac:dyDescent="0.2">
      <c r="A6" s="2"/>
      <c r="B6" s="912" t="s">
        <v>2</v>
      </c>
      <c r="C6" s="913"/>
      <c r="D6" s="914"/>
      <c r="E6" s="629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34"/>
      <c r="C7" s="7"/>
      <c r="D7" s="7"/>
      <c r="E7" s="631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787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796</v>
      </c>
      <c r="E10" s="13"/>
      <c r="F10" s="14"/>
      <c r="G10" s="14"/>
      <c r="H10" s="14"/>
      <c r="I10" s="14"/>
      <c r="J10" s="14"/>
      <c r="K10" s="15"/>
      <c r="L10" s="628" t="s">
        <v>768</v>
      </c>
    </row>
    <row r="11" spans="1:12" ht="15.75" x14ac:dyDescent="0.25">
      <c r="A11" s="9"/>
      <c r="B11" s="10" t="s">
        <v>6</v>
      </c>
      <c r="C11" s="11"/>
      <c r="D11" s="17">
        <v>8034</v>
      </c>
      <c r="E11" s="13"/>
      <c r="F11" s="14"/>
      <c r="G11" s="14"/>
      <c r="H11" s="14"/>
      <c r="I11" s="14"/>
      <c r="J11" s="14"/>
      <c r="K11" s="15"/>
      <c r="L11" s="628" t="s">
        <v>769</v>
      </c>
    </row>
    <row r="12" spans="1:12" ht="15.75" x14ac:dyDescent="0.25">
      <c r="A12" s="9"/>
      <c r="B12" s="18" t="s">
        <v>7</v>
      </c>
      <c r="C12" s="627"/>
      <c r="D12" s="12" t="s">
        <v>769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28" t="s">
        <v>770</v>
      </c>
    </row>
    <row r="13" spans="1:12" ht="15.75" x14ac:dyDescent="0.25">
      <c r="A13" s="9"/>
      <c r="B13" s="10" t="s">
        <v>8</v>
      </c>
      <c r="C13" s="20"/>
      <c r="D13" s="21" t="s">
        <v>795</v>
      </c>
      <c r="E13" s="13"/>
      <c r="F13" s="14"/>
      <c r="G13" s="14"/>
      <c r="H13" s="14"/>
      <c r="I13" s="14"/>
      <c r="J13" s="14"/>
      <c r="K13" s="15"/>
      <c r="L13" s="628" t="s">
        <v>771</v>
      </c>
    </row>
    <row r="14" spans="1:12" ht="15.75" x14ac:dyDescent="0.25">
      <c r="A14" s="9"/>
      <c r="B14" s="10" t="s">
        <v>9</v>
      </c>
      <c r="C14" s="20"/>
      <c r="D14" s="22" t="s">
        <v>788</v>
      </c>
      <c r="E14" s="13"/>
      <c r="F14" s="14"/>
      <c r="G14" s="14"/>
      <c r="H14" s="14"/>
      <c r="I14" s="14"/>
      <c r="J14" s="14"/>
      <c r="K14" s="15"/>
      <c r="L14" s="628" t="s">
        <v>772</v>
      </c>
    </row>
    <row r="15" spans="1:12" ht="15.75" x14ac:dyDescent="0.25">
      <c r="A15" s="14"/>
      <c r="B15" s="10" t="s">
        <v>10</v>
      </c>
      <c r="C15" s="20"/>
      <c r="D15" s="12" t="s">
        <v>794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26"/>
    </row>
    <row r="17" spans="1:12" ht="15.75" x14ac:dyDescent="0.25">
      <c r="A17" s="27"/>
      <c r="B17" s="10" t="s">
        <v>13</v>
      </c>
      <c r="C17" s="14"/>
      <c r="D17" s="12" t="s">
        <v>827</v>
      </c>
      <c r="E17" s="14"/>
      <c r="F17" s="28" t="s">
        <v>14</v>
      </c>
      <c r="G17" s="14"/>
      <c r="H17" s="14"/>
      <c r="I17" s="14"/>
      <c r="J17" s="14"/>
      <c r="K17" s="15"/>
      <c r="L17" s="626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780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zoomScale="75" zoomScaleNormal="75" zoomScaleSheetLayoutView="55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11" t="str">
        <f>'TITLE PAGE'!D9</f>
        <v>Dŵr Cymru Welsh Water</v>
      </c>
      <c r="B3" s="66"/>
      <c r="C3" s="810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11" t="str">
        <f>'TITLE PAGE'!D10</f>
        <v>Lleyn Harlech</v>
      </c>
      <c r="B4" s="66"/>
      <c r="C4" s="810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564</v>
      </c>
      <c r="R5" s="73" t="s">
        <v>566</v>
      </c>
      <c r="S5" s="73" t="s">
        <v>568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789</v>
      </c>
      <c r="AH5" s="73" t="s">
        <v>790</v>
      </c>
      <c r="AI5" s="73" t="s">
        <v>791</v>
      </c>
      <c r="AJ5" s="73" t="s">
        <v>792</v>
      </c>
      <c r="AK5" s="73" t="s">
        <v>793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420"/>
      <c r="AH6" s="420"/>
      <c r="AI6" s="420"/>
      <c r="AJ6" s="420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16.779060452139262</v>
      </c>
      <c r="E7" s="80">
        <f>'4. BL SDB'!I5</f>
        <v>15.807661269595446</v>
      </c>
      <c r="F7" s="80">
        <f>'4. BL SDB'!J5</f>
        <v>15.76935315708219</v>
      </c>
      <c r="G7" s="80">
        <f>'4. BL SDB'!K5</f>
        <v>15.734285618151459</v>
      </c>
      <c r="H7" s="80">
        <f>'4. BL SDB'!L5</f>
        <v>15.71215726097892</v>
      </c>
      <c r="I7" s="80">
        <f>'4. BL SDB'!M5</f>
        <v>15.689468414793849</v>
      </c>
      <c r="J7" s="80">
        <f>'4. BL SDB'!N5</f>
        <v>15.674239251977726</v>
      </c>
      <c r="K7" s="80">
        <f>'4. BL SDB'!O5</f>
        <v>15.656861197099261</v>
      </c>
      <c r="L7" s="80">
        <f>'4. BL SDB'!P5</f>
        <v>15.634396250676303</v>
      </c>
      <c r="M7" s="80">
        <f>'4. BL SDB'!Q5</f>
        <v>15.627587690989781</v>
      </c>
      <c r="N7" s="80">
        <f>'4. BL SDB'!R5</f>
        <v>15.603725972998364</v>
      </c>
      <c r="O7" s="80">
        <f>'4. BL SDB'!S5</f>
        <v>15.574812744351295</v>
      </c>
      <c r="P7" s="80">
        <f>'4. BL SDB'!T5</f>
        <v>15.548730751161028</v>
      </c>
      <c r="Q7" s="80">
        <f>'4. BL SDB'!U5</f>
        <v>15.524378352699122</v>
      </c>
      <c r="R7" s="80">
        <f>'4. BL SDB'!V5</f>
        <v>15.527819787809561</v>
      </c>
      <c r="S7" s="80">
        <f>'4. BL SDB'!W5</f>
        <v>15.531909057555827</v>
      </c>
      <c r="T7" s="80">
        <f>'4. BL SDB'!X5</f>
        <v>15.536216686765743</v>
      </c>
      <c r="U7" s="80">
        <f>'4. BL SDB'!Y5</f>
        <v>15.540062621271316</v>
      </c>
      <c r="V7" s="80">
        <f>'4. BL SDB'!Z5</f>
        <v>15.544300399175226</v>
      </c>
      <c r="W7" s="80">
        <f>'4. BL SDB'!AA5</f>
        <v>15.557673529513695</v>
      </c>
      <c r="X7" s="80">
        <f>'4. BL SDB'!AB5</f>
        <v>15.558134327235432</v>
      </c>
      <c r="Y7" s="80">
        <f>'4. BL SDB'!AC5</f>
        <v>15.559331477178789</v>
      </c>
      <c r="Z7" s="80">
        <f>'4. BL SDB'!AD5</f>
        <v>15.559520809244443</v>
      </c>
      <c r="AA7" s="80">
        <f>'4. BL SDB'!AE5</f>
        <v>15.559288651179223</v>
      </c>
      <c r="AB7" s="80">
        <f>'4. BL SDB'!AF5</f>
        <v>15.571748554839521</v>
      </c>
      <c r="AC7" s="80">
        <f>'4. BL SDB'!AG5</f>
        <v>15.572254523730738</v>
      </c>
      <c r="AD7" s="80">
        <f>'4. BL SDB'!AH5</f>
        <v>15.571724626135412</v>
      </c>
      <c r="AE7" s="80">
        <f>'4. BL SDB'!AI5</f>
        <v>15.572006568542289</v>
      </c>
      <c r="AF7" s="80">
        <f>'4. BL SDB'!AJ5</f>
        <v>15.57280476494981</v>
      </c>
      <c r="AG7" s="80">
        <f>'4. BL SDB'!AK5</f>
        <v>15.57308649313492</v>
      </c>
      <c r="AH7" s="80">
        <f>'4. BL SDB'!AL5</f>
        <v>15.572389279977118</v>
      </c>
      <c r="AI7" s="80">
        <f>'4. BL SDB'!AM5</f>
        <v>15.572973514339518</v>
      </c>
      <c r="AJ7" s="80">
        <f>'4. BL SDB'!AN5</f>
        <v>15.573213385624749</v>
      </c>
      <c r="AK7" s="80">
        <f>'4. BL SDB'!AO5</f>
        <v>15.573489102429617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16.779060452139262</v>
      </c>
      <c r="E8" s="80">
        <f>'9. FP SDB'!I5</f>
        <v>15.807661269595446</v>
      </c>
      <c r="F8" s="80">
        <f>'9. FP SDB'!J5</f>
        <v>15.76935315708219</v>
      </c>
      <c r="G8" s="80">
        <f>'9. FP SDB'!K5</f>
        <v>15.734285618151459</v>
      </c>
      <c r="H8" s="80">
        <f>'9. FP SDB'!L5</f>
        <v>15.71215726097892</v>
      </c>
      <c r="I8" s="80">
        <f>'9. FP SDB'!M5</f>
        <v>15.689468414793849</v>
      </c>
      <c r="J8" s="80">
        <f>'9. FP SDB'!N5</f>
        <v>15.674239251977726</v>
      </c>
      <c r="K8" s="80">
        <f>'9. FP SDB'!O5</f>
        <v>15.656861197099261</v>
      </c>
      <c r="L8" s="80">
        <f>'9. FP SDB'!P5</f>
        <v>15.634396250676303</v>
      </c>
      <c r="M8" s="80">
        <f>'9. FP SDB'!Q5</f>
        <v>15.627587690989781</v>
      </c>
      <c r="N8" s="80">
        <f>'9. FP SDB'!R5</f>
        <v>15.603725972998364</v>
      </c>
      <c r="O8" s="80">
        <f>'9. FP SDB'!S5</f>
        <v>15.574812744351295</v>
      </c>
      <c r="P8" s="80">
        <f>'9. FP SDB'!T5</f>
        <v>15.548730751161028</v>
      </c>
      <c r="Q8" s="80">
        <f>'9. FP SDB'!U5</f>
        <v>15.524378352699122</v>
      </c>
      <c r="R8" s="80">
        <f>'9. FP SDB'!V5</f>
        <v>15.527819787809561</v>
      </c>
      <c r="S8" s="80">
        <f>'9. FP SDB'!W5</f>
        <v>15.531909057555827</v>
      </c>
      <c r="T8" s="80">
        <f>'9. FP SDB'!X5</f>
        <v>15.536216686765743</v>
      </c>
      <c r="U8" s="80">
        <f>'9. FP SDB'!Y5</f>
        <v>15.540062621271316</v>
      </c>
      <c r="V8" s="80">
        <f>'9. FP SDB'!Z5</f>
        <v>15.544300399175226</v>
      </c>
      <c r="W8" s="80">
        <f>'9. FP SDB'!AA5</f>
        <v>15.557673529513695</v>
      </c>
      <c r="X8" s="80">
        <f>'9. FP SDB'!AB5</f>
        <v>15.558134327235432</v>
      </c>
      <c r="Y8" s="80">
        <f>'9. FP SDB'!AC5</f>
        <v>15.559331477178789</v>
      </c>
      <c r="Z8" s="80">
        <f>'9. FP SDB'!AD5</f>
        <v>15.559520809244443</v>
      </c>
      <c r="AA8" s="80">
        <f>'9. FP SDB'!AE5</f>
        <v>15.559288651179223</v>
      </c>
      <c r="AB8" s="80">
        <f>'9. FP SDB'!AF5</f>
        <v>15.571748554839521</v>
      </c>
      <c r="AC8" s="80">
        <f>'9. FP SDB'!AG5</f>
        <v>15.572254523730738</v>
      </c>
      <c r="AD8" s="80">
        <f>'9. FP SDB'!AH5</f>
        <v>15.571724626135412</v>
      </c>
      <c r="AE8" s="80">
        <f>'9. FP SDB'!AI5</f>
        <v>15.572006568542289</v>
      </c>
      <c r="AF8" s="80">
        <f>'9. FP SDB'!AJ5</f>
        <v>15.57280476494981</v>
      </c>
      <c r="AG8" s="80">
        <f>'9. FP SDB'!AK5</f>
        <v>15.57308649313492</v>
      </c>
      <c r="AH8" s="80">
        <f>'9. FP SDB'!AL5</f>
        <v>15.572389279977118</v>
      </c>
      <c r="AI8" s="80">
        <f>'9. FP SDB'!AM5</f>
        <v>15.572973514339518</v>
      </c>
      <c r="AJ8" s="80">
        <f>'9. FP SDB'!AN5</f>
        <v>15.573213385624749</v>
      </c>
      <c r="AK8" s="80">
        <f>'9. FP SDB'!AO5</f>
        <v>15.573489102429617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3.6805559750058019</v>
      </c>
      <c r="E10" s="80">
        <f>'3. BL Demand'!I10</f>
        <v>3.6066230579138998</v>
      </c>
      <c r="F10" s="80">
        <f>'3. BL Demand'!J10</f>
        <v>3.5514867075689791</v>
      </c>
      <c r="G10" s="80">
        <f>'3. BL Demand'!K10</f>
        <v>3.4965493101933678</v>
      </c>
      <c r="H10" s="80">
        <f>'3. BL Demand'!L10</f>
        <v>3.418038104056587</v>
      </c>
      <c r="I10" s="80">
        <f>'3. BL Demand'!M10</f>
        <v>3.3184265478769506</v>
      </c>
      <c r="J10" s="80">
        <f>'3. BL Demand'!N10</f>
        <v>3.2420430561071378</v>
      </c>
      <c r="K10" s="80">
        <f>'3. BL Demand'!O10</f>
        <v>3.1455735013578439</v>
      </c>
      <c r="L10" s="80">
        <f>'3. BL Demand'!P10</f>
        <v>3.0721447446224874</v>
      </c>
      <c r="M10" s="80">
        <f>'3. BL Demand'!Q10</f>
        <v>3.021164252177321</v>
      </c>
      <c r="N10" s="80">
        <f>'3. BL Demand'!R10</f>
        <v>2.9502383785406177</v>
      </c>
      <c r="O10" s="80">
        <f>'3. BL Demand'!S10</f>
        <v>2.8989089361304177</v>
      </c>
      <c r="P10" s="80">
        <f>'3. BL Demand'!T10</f>
        <v>2.8282480227576872</v>
      </c>
      <c r="Q10" s="80">
        <f>'3. BL Demand'!U10</f>
        <v>2.7586103698784759</v>
      </c>
      <c r="R10" s="80">
        <f>'3. BL Demand'!V10</f>
        <v>2.671759406422654</v>
      </c>
      <c r="S10" s="80">
        <f>'3. BL Demand'!W10</f>
        <v>2.5864058954882818</v>
      </c>
      <c r="T10" s="80">
        <f>'3. BL Demand'!X10</f>
        <v>2.5028004439407767</v>
      </c>
      <c r="U10" s="80">
        <f>'3. BL Demand'!Y10</f>
        <v>2.4210363272478324</v>
      </c>
      <c r="V10" s="80">
        <f>'3. BL Demand'!Z10</f>
        <v>2.3411434505614652</v>
      </c>
      <c r="W10" s="80">
        <f>'3. BL Demand'!AA10</f>
        <v>2.2633274179198231</v>
      </c>
      <c r="X10" s="80">
        <f>'3. BL Demand'!AB10</f>
        <v>2.1873512042585777</v>
      </c>
      <c r="Y10" s="80">
        <f>'3. BL Demand'!AC10</f>
        <v>2.1132063851986271</v>
      </c>
      <c r="Z10" s="80">
        <f>'3. BL Demand'!AD10</f>
        <v>2.0408609330749328</v>
      </c>
      <c r="AA10" s="80">
        <f>'3. BL Demand'!AE10</f>
        <v>1.9703390808092707</v>
      </c>
      <c r="AB10" s="80">
        <f>'3. BL Demand'!AF10</f>
        <v>1.9015338967859017</v>
      </c>
      <c r="AC10" s="80">
        <f>'3. BL Demand'!AG10</f>
        <v>1.8345118896354058</v>
      </c>
      <c r="AD10" s="80">
        <f>'3. BL Demand'!AH10</f>
        <v>1.7692764396133431</v>
      </c>
      <c r="AE10" s="80">
        <f>'3. BL Demand'!AI10</f>
        <v>1.7058002696982577</v>
      </c>
      <c r="AF10" s="80">
        <f>'3. BL Demand'!AJ10</f>
        <v>1.6439978021005042</v>
      </c>
      <c r="AG10" s="80">
        <f>'3. BL Demand'!AK10</f>
        <v>1.5838723930746266</v>
      </c>
      <c r="AH10" s="80">
        <f>'3. BL Demand'!AL10</f>
        <v>1.5253355416745891</v>
      </c>
      <c r="AI10" s="80">
        <f>'3. BL Demand'!AM10</f>
        <v>1.4684837780335731</v>
      </c>
      <c r="AJ10" s="80">
        <f>'3. BL Demand'!AN10</f>
        <v>1.413231405544862</v>
      </c>
      <c r="AK10" s="80">
        <f>'3. BL Demand'!AO10</f>
        <v>1.3594725091031812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3.6805559750058019</v>
      </c>
      <c r="E11" s="80">
        <f>'8. FP Demand'!I10</f>
        <v>3.6066230579138998</v>
      </c>
      <c r="F11" s="80">
        <f>'8. FP Demand'!J10</f>
        <v>3.5514867075689791</v>
      </c>
      <c r="G11" s="80">
        <f>'8. FP Demand'!K10</f>
        <v>3.4965493101933678</v>
      </c>
      <c r="H11" s="80">
        <f>'8. FP Demand'!L10</f>
        <v>3.418038104056587</v>
      </c>
      <c r="I11" s="80">
        <f>'8. FP Demand'!M10</f>
        <v>3.3184265478769506</v>
      </c>
      <c r="J11" s="80">
        <f>'8. FP Demand'!N10</f>
        <v>3.2420430561071383</v>
      </c>
      <c r="K11" s="80">
        <f>'8. FP Demand'!O10</f>
        <v>3.1455735013578439</v>
      </c>
      <c r="L11" s="80">
        <f>'8. FP Demand'!P10</f>
        <v>3.0721447446224874</v>
      </c>
      <c r="M11" s="80">
        <f>'8. FP Demand'!Q10</f>
        <v>3.021164252177321</v>
      </c>
      <c r="N11" s="80">
        <f>'8. FP Demand'!R10</f>
        <v>2.9502383785406177</v>
      </c>
      <c r="O11" s="80">
        <f>'8. FP Demand'!S10</f>
        <v>2.8989089361304177</v>
      </c>
      <c r="P11" s="80">
        <f>'8. FP Demand'!T10</f>
        <v>2.8282480227576872</v>
      </c>
      <c r="Q11" s="80">
        <f>'8. FP Demand'!U10</f>
        <v>2.7586103698784759</v>
      </c>
      <c r="R11" s="80">
        <f>'8. FP Demand'!V10</f>
        <v>2.671759406422654</v>
      </c>
      <c r="S11" s="80">
        <f>'8. FP Demand'!W10</f>
        <v>2.5864058954882818</v>
      </c>
      <c r="T11" s="80">
        <f>'8. FP Demand'!X10</f>
        <v>2.5028004439407772</v>
      </c>
      <c r="U11" s="80">
        <f>'8. FP Demand'!Y10</f>
        <v>2.4210363272478324</v>
      </c>
      <c r="V11" s="80">
        <f>'8. FP Demand'!Z10</f>
        <v>2.3411434505614652</v>
      </c>
      <c r="W11" s="80">
        <f>'8. FP Demand'!AA10</f>
        <v>2.2633274179198231</v>
      </c>
      <c r="X11" s="80">
        <f>'8. FP Demand'!AB10</f>
        <v>2.1873512042585777</v>
      </c>
      <c r="Y11" s="80">
        <f>'8. FP Demand'!AC10</f>
        <v>2.1132063851986271</v>
      </c>
      <c r="Z11" s="80">
        <f>'8. FP Demand'!AD10</f>
        <v>2.0408609330749328</v>
      </c>
      <c r="AA11" s="80">
        <f>'8. FP Demand'!AE10</f>
        <v>1.9703390808092709</v>
      </c>
      <c r="AB11" s="80">
        <f>'8. FP Demand'!AF10</f>
        <v>1.9015338967859019</v>
      </c>
      <c r="AC11" s="80">
        <f>'8. FP Demand'!AG10</f>
        <v>1.8345118896354058</v>
      </c>
      <c r="AD11" s="80">
        <f>'8. FP Demand'!AH10</f>
        <v>1.7692764396133431</v>
      </c>
      <c r="AE11" s="80">
        <f>'8. FP Demand'!AI10</f>
        <v>1.7058002696982577</v>
      </c>
      <c r="AF11" s="80">
        <f>'8. FP Demand'!AJ10</f>
        <v>1.6439978021005042</v>
      </c>
      <c r="AG11" s="80">
        <f>'8. FP Demand'!AK10</f>
        <v>1.5838723930746266</v>
      </c>
      <c r="AH11" s="80">
        <f>'8. FP Demand'!AL10</f>
        <v>1.5253355416745891</v>
      </c>
      <c r="AI11" s="80">
        <f>'8. FP Demand'!AM10</f>
        <v>1.4684837780335731</v>
      </c>
      <c r="AJ11" s="80">
        <f>'8. FP Demand'!AN10</f>
        <v>1.413231405544862</v>
      </c>
      <c r="AK11" s="80">
        <f>'8. FP Demand'!AO10</f>
        <v>1.3594725091031812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1.1885986589189885</v>
      </c>
      <c r="E12" s="80">
        <f>'3. BL Demand'!I9</f>
        <v>1.3554106603017944</v>
      </c>
      <c r="F12" s="80">
        <f>'3. BL Demand'!J9</f>
        <v>1.4137160283769754</v>
      </c>
      <c r="G12" s="80">
        <f>'3. BL Demand'!K9</f>
        <v>1.4718689253326762</v>
      </c>
      <c r="H12" s="80">
        <f>'3. BL Demand'!L9</f>
        <v>1.5188796521163488</v>
      </c>
      <c r="I12" s="80">
        <f>'3. BL Demand'!M9</f>
        <v>1.5527565929022644</v>
      </c>
      <c r="J12" s="80">
        <f>'3. BL Demand'!N9</f>
        <v>1.5958719363805514</v>
      </c>
      <c r="K12" s="80">
        <f>'3. BL Demand'!O9</f>
        <v>1.6251284986967964</v>
      </c>
      <c r="L12" s="80">
        <f>'3. BL Demand'!P9</f>
        <v>1.6647753863267585</v>
      </c>
      <c r="M12" s="80">
        <f>'3. BL Demand'!Q9</f>
        <v>1.716310192959563</v>
      </c>
      <c r="N12" s="80">
        <f>'3. BL Demand'!R9</f>
        <v>1.7540472220769496</v>
      </c>
      <c r="O12" s="80">
        <f>'3. BL Demand'!S9</f>
        <v>1.8051373677707467</v>
      </c>
      <c r="P12" s="80">
        <f>'3. BL Demand'!T9</f>
        <v>1.8415102974970192</v>
      </c>
      <c r="Q12" s="80">
        <f>'3. BL Demand'!U9</f>
        <v>1.8763713305610747</v>
      </c>
      <c r="R12" s="80">
        <f>'3. BL Demand'!V9</f>
        <v>1.8940073107173749</v>
      </c>
      <c r="S12" s="80">
        <f>'3. BL Demand'!W9</f>
        <v>1.9092603816186757</v>
      </c>
      <c r="T12" s="80">
        <f>'3. BL Demand'!X9</f>
        <v>1.922342345788133</v>
      </c>
      <c r="U12" s="80">
        <f>'3. BL Demand'!Y9</f>
        <v>1.9332247869668164</v>
      </c>
      <c r="V12" s="80">
        <f>'3. BL Demand'!Z9</f>
        <v>1.9419405288652172</v>
      </c>
      <c r="W12" s="80">
        <f>'3. BL Demand'!AA9</f>
        <v>1.9487180169470617</v>
      </c>
      <c r="X12" s="80">
        <f>'3. BL Demand'!AB9</f>
        <v>1.9535263788117287</v>
      </c>
      <c r="Y12" s="80">
        <f>'3. BL Demand'!AC9</f>
        <v>1.9563542102003337</v>
      </c>
      <c r="Z12" s="80">
        <f>'3. BL Demand'!AD9</f>
        <v>1.9572347589019914</v>
      </c>
      <c r="AA12" s="80">
        <f>'3. BL Demand'!AE9</f>
        <v>1.9562269752754757</v>
      </c>
      <c r="AB12" s="80">
        <f>'3. BL Demand'!AF9</f>
        <v>1.9534021042040823</v>
      </c>
      <c r="AC12" s="80">
        <f>'3. BL Demand'!AG9</f>
        <v>1.948631237598867</v>
      </c>
      <c r="AD12" s="80">
        <f>'3. BL Demand'!AH9</f>
        <v>1.9418061177638888</v>
      </c>
      <c r="AE12" s="80">
        <f>'3. BL Demand'!AI9</f>
        <v>1.9330386088066627</v>
      </c>
      <c r="AF12" s="80">
        <f>'3. BL Demand'!AJ9</f>
        <v>1.9224247726643362</v>
      </c>
      <c r="AG12" s="80">
        <f>'3. BL Demand'!AK9</f>
        <v>1.9100733668997489</v>
      </c>
      <c r="AH12" s="80">
        <f>'3. BL Demand'!AL9</f>
        <v>1.8958690291901872</v>
      </c>
      <c r="AI12" s="80">
        <f>'3. BL Demand'!AM9</f>
        <v>1.8798438559932256</v>
      </c>
      <c r="AJ12" s="80">
        <f>'3. BL Demand'!AN9</f>
        <v>1.8623365157469611</v>
      </c>
      <c r="AK12" s="80">
        <f>'3. BL Demand'!AO9</f>
        <v>1.8435309851247699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1.1885986589189885</v>
      </c>
      <c r="E13" s="80">
        <f>'8. FP Demand'!I9</f>
        <v>1.3554106603017944</v>
      </c>
      <c r="F13" s="80">
        <f>'8. FP Demand'!J9</f>
        <v>1.4137160283769754</v>
      </c>
      <c r="G13" s="80">
        <f>'8. FP Demand'!K9</f>
        <v>1.4718689253326762</v>
      </c>
      <c r="H13" s="80">
        <f>'8. FP Demand'!L9</f>
        <v>1.5188796521163488</v>
      </c>
      <c r="I13" s="80">
        <f>'8. FP Demand'!M9</f>
        <v>1.5527565929022644</v>
      </c>
      <c r="J13" s="80">
        <f>'8. FP Demand'!N9</f>
        <v>1.5958719363805514</v>
      </c>
      <c r="K13" s="80">
        <f>'8. FP Demand'!O9</f>
        <v>1.6251284986967964</v>
      </c>
      <c r="L13" s="80">
        <f>'8. FP Demand'!P9</f>
        <v>1.6647753863267585</v>
      </c>
      <c r="M13" s="80">
        <f>'8. FP Demand'!Q9</f>
        <v>1.716310192959563</v>
      </c>
      <c r="N13" s="80">
        <f>'8. FP Demand'!R9</f>
        <v>1.7540472220769496</v>
      </c>
      <c r="O13" s="80">
        <f>'8. FP Demand'!S9</f>
        <v>1.805137367770747</v>
      </c>
      <c r="P13" s="80">
        <f>'8. FP Demand'!T9</f>
        <v>1.8415102974970192</v>
      </c>
      <c r="Q13" s="80">
        <f>'8. FP Demand'!U9</f>
        <v>1.8763713305610747</v>
      </c>
      <c r="R13" s="80">
        <f>'8. FP Demand'!V9</f>
        <v>1.8940073107173749</v>
      </c>
      <c r="S13" s="80">
        <f>'8. FP Demand'!W9</f>
        <v>1.9092603816186755</v>
      </c>
      <c r="T13" s="80">
        <f>'8. FP Demand'!X9</f>
        <v>1.922342345788133</v>
      </c>
      <c r="U13" s="80">
        <f>'8. FP Demand'!Y9</f>
        <v>1.9332247869668162</v>
      </c>
      <c r="V13" s="80">
        <f>'8. FP Demand'!Z9</f>
        <v>1.9419405288652174</v>
      </c>
      <c r="W13" s="80">
        <f>'8. FP Demand'!AA9</f>
        <v>1.9487180169470619</v>
      </c>
      <c r="X13" s="80">
        <f>'8. FP Demand'!AB9</f>
        <v>1.9535263788117285</v>
      </c>
      <c r="Y13" s="80">
        <f>'8. FP Demand'!AC9</f>
        <v>1.9563542102003335</v>
      </c>
      <c r="Z13" s="80">
        <f>'8. FP Demand'!AD9</f>
        <v>1.9572347589019914</v>
      </c>
      <c r="AA13" s="80">
        <f>'8. FP Demand'!AE9</f>
        <v>1.9562269752754757</v>
      </c>
      <c r="AB13" s="80">
        <f>'8. FP Demand'!AF9</f>
        <v>1.9534021042040826</v>
      </c>
      <c r="AC13" s="80">
        <f>'8. FP Demand'!AG9</f>
        <v>1.948631237598867</v>
      </c>
      <c r="AD13" s="80">
        <f>'8. FP Demand'!AH9</f>
        <v>1.9418061177638888</v>
      </c>
      <c r="AE13" s="80">
        <f>'8. FP Demand'!AI9</f>
        <v>1.9330386088066627</v>
      </c>
      <c r="AF13" s="80">
        <f>'8. FP Demand'!AJ9</f>
        <v>1.9224247726643364</v>
      </c>
      <c r="AG13" s="80">
        <f>'8. FP Demand'!AK9</f>
        <v>1.9100733668997489</v>
      </c>
      <c r="AH13" s="80">
        <f>'8. FP Demand'!AL9</f>
        <v>1.8958690291901872</v>
      </c>
      <c r="AI13" s="80">
        <f>'8. FP Demand'!AM9</f>
        <v>1.8798438559932258</v>
      </c>
      <c r="AJ13" s="80">
        <f>'8. FP Demand'!AN9</f>
        <v>1.8623365157469614</v>
      </c>
      <c r="AK13" s="80">
        <f>'8. FP Demand'!AO9</f>
        <v>1.8435309851247701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3.670553584737851</v>
      </c>
      <c r="E14" s="80">
        <f>'3. BL Demand'!I7+'3. BL Demand'!I8</f>
        <v>3.6827537982459599</v>
      </c>
      <c r="F14" s="80">
        <f>'3. BL Demand'!J7+'3. BL Demand'!J8</f>
        <v>3.6888677229299294</v>
      </c>
      <c r="G14" s="80">
        <f>'3. BL Demand'!K7+'3. BL Demand'!K8</f>
        <v>3.6886763693586087</v>
      </c>
      <c r="H14" s="80">
        <f>'3. BL Demand'!L7+'3. BL Demand'!L8</f>
        <v>3.6935467764619956</v>
      </c>
      <c r="I14" s="80">
        <f>'3. BL Demand'!M7+'3. BL Demand'!M8</f>
        <v>3.7082788923877152</v>
      </c>
      <c r="J14" s="80">
        <f>'3. BL Demand'!N7+'3. BL Demand'!N8</f>
        <v>3.6755019642418105</v>
      </c>
      <c r="K14" s="80">
        <f>'3. BL Demand'!O7+'3. BL Demand'!O8</f>
        <v>3.6676946074812289</v>
      </c>
      <c r="L14" s="80">
        <f>'3. BL Demand'!P7+'3. BL Demand'!P8</f>
        <v>3.6599536318850716</v>
      </c>
      <c r="M14" s="80">
        <f>'3. BL Demand'!Q7+'3. BL Demand'!Q8</f>
        <v>3.6525183247977573</v>
      </c>
      <c r="N14" s="80">
        <f>'3. BL Demand'!R7+'3. BL Demand'!R8</f>
        <v>3.6452870422422587</v>
      </c>
      <c r="O14" s="80">
        <f>'3. BL Demand'!S7+'3. BL Demand'!S8</f>
        <v>3.6381132550911968</v>
      </c>
      <c r="P14" s="80">
        <f>'3. BL Demand'!T7+'3. BL Demand'!T8</f>
        <v>3.6311709432804977</v>
      </c>
      <c r="Q14" s="80">
        <f>'3. BL Demand'!U7+'3. BL Demand'!U8</f>
        <v>3.6243469819184639</v>
      </c>
      <c r="R14" s="80">
        <f>'3. BL Demand'!V7+'3. BL Demand'!V8</f>
        <v>3.6176698292393374</v>
      </c>
      <c r="S14" s="80">
        <f>'3. BL Demand'!W7+'3. BL Demand'!W8</f>
        <v>3.6111036190933774</v>
      </c>
      <c r="T14" s="80">
        <f>'3. BL Demand'!X7+'3. BL Demand'!X8</f>
        <v>3.6046434987120715</v>
      </c>
      <c r="U14" s="80">
        <f>'3. BL Demand'!Y7+'3. BL Demand'!Y8</f>
        <v>3.598285519174981</v>
      </c>
      <c r="V14" s="80">
        <f>'3. BL Demand'!Z7+'3. BL Demand'!Z8</f>
        <v>3.5920259466727718</v>
      </c>
      <c r="W14" s="80">
        <f>'3. BL Demand'!AA7+'3. BL Demand'!AA8</f>
        <v>3.58600389467541</v>
      </c>
      <c r="X14" s="80">
        <f>'3. BL Demand'!AB7+'3. BL Demand'!AB8</f>
        <v>3.5800756456648948</v>
      </c>
      <c r="Y14" s="80">
        <f>'3. BL Demand'!AC7+'3. BL Demand'!AC8</f>
        <v>3.5742381368888338</v>
      </c>
      <c r="Z14" s="80">
        <f>'3. BL Demand'!AD7+'3. BL Demand'!AD8</f>
        <v>3.5684884350513992</v>
      </c>
      <c r="AA14" s="80">
        <f>'3. BL Demand'!AE7+'3. BL Demand'!AE8</f>
        <v>3.5628234964911054</v>
      </c>
      <c r="AB14" s="80">
        <f>'3. BL Demand'!AF7+'3. BL Demand'!AF8</f>
        <v>3.5572407663433561</v>
      </c>
      <c r="AC14" s="80">
        <f>'3. BL Demand'!AG7+'3. BL Demand'!AG8</f>
        <v>3.5517376431733227</v>
      </c>
      <c r="AD14" s="80">
        <f>'3. BL Demand'!AH7+'3. BL Demand'!AH8</f>
        <v>3.5463117735081418</v>
      </c>
      <c r="AE14" s="80">
        <f>'3. BL Demand'!AI7+'3. BL Demand'!AI8</f>
        <v>3.5409606108132015</v>
      </c>
      <c r="AF14" s="80">
        <f>'3. BL Demand'!AJ7+'3. BL Demand'!AJ8</f>
        <v>3.5356819608585335</v>
      </c>
      <c r="AG14" s="80">
        <f>'3. BL Demand'!AK7+'3. BL Demand'!AK8</f>
        <v>3.5305272196364452</v>
      </c>
      <c r="AH14" s="80">
        <f>'3. BL Demand'!AL7+'3. BL Demand'!AL8</f>
        <v>3.5254413057535432</v>
      </c>
      <c r="AI14" s="80">
        <f>'3. BL Demand'!AM7+'3. BL Demand'!AM8</f>
        <v>3.5204216425162556</v>
      </c>
      <c r="AJ14" s="80">
        <f>'3. BL Demand'!AN7+'3. BL Demand'!AN8</f>
        <v>3.5154658600644866</v>
      </c>
      <c r="AK14" s="80">
        <f>'3. BL Demand'!AO7+'3. BL Demand'!AO8</f>
        <v>3.5105720875208251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3.670553584737851</v>
      </c>
      <c r="E15" s="80">
        <f>'8. FP Demand'!I7+'8. FP Demand'!I8</f>
        <v>3.6827537982459599</v>
      </c>
      <c r="F15" s="80">
        <f>'8. FP Demand'!J7+'8. FP Demand'!J8</f>
        <v>3.6888677229299294</v>
      </c>
      <c r="G15" s="80">
        <f>'8. FP Demand'!K7+'8. FP Demand'!K8</f>
        <v>3.6886763693586087</v>
      </c>
      <c r="H15" s="80">
        <f>'8. FP Demand'!L7+'8. FP Demand'!L8</f>
        <v>3.6935467764619956</v>
      </c>
      <c r="I15" s="80">
        <f>'8. FP Demand'!M7+'8. FP Demand'!M8</f>
        <v>3.7082788923877152</v>
      </c>
      <c r="J15" s="80">
        <f>'8. FP Demand'!N7+'8. FP Demand'!N8</f>
        <v>3.6755019642418105</v>
      </c>
      <c r="K15" s="80">
        <f>'8. FP Demand'!O7+'8. FP Demand'!O8</f>
        <v>3.6676946074812289</v>
      </c>
      <c r="L15" s="80">
        <f>'8. FP Demand'!P7+'8. FP Demand'!P8</f>
        <v>3.6599536318850716</v>
      </c>
      <c r="M15" s="80">
        <f>'8. FP Demand'!Q7+'8. FP Demand'!Q8</f>
        <v>3.6525183247977573</v>
      </c>
      <c r="N15" s="80">
        <f>'8. FP Demand'!R7+'8. FP Demand'!R8</f>
        <v>3.6452870422422587</v>
      </c>
      <c r="O15" s="80">
        <f>'8. FP Demand'!S7+'8. FP Demand'!S8</f>
        <v>3.6381132550911968</v>
      </c>
      <c r="P15" s="80">
        <f>'8. FP Demand'!T7+'8. FP Demand'!T8</f>
        <v>3.6311709432804977</v>
      </c>
      <c r="Q15" s="80">
        <f>'8. FP Demand'!U7+'8. FP Demand'!U8</f>
        <v>3.6243469819184639</v>
      </c>
      <c r="R15" s="80">
        <f>'8. FP Demand'!V7+'8. FP Demand'!V8</f>
        <v>3.6176698292393374</v>
      </c>
      <c r="S15" s="80">
        <f>'8. FP Demand'!W7+'8. FP Demand'!W8</f>
        <v>3.6111036190933774</v>
      </c>
      <c r="T15" s="80">
        <f>'8. FP Demand'!X7+'8. FP Demand'!X8</f>
        <v>3.6046434987120715</v>
      </c>
      <c r="U15" s="80">
        <f>'8. FP Demand'!Y7+'8. FP Demand'!Y8</f>
        <v>3.598285519174981</v>
      </c>
      <c r="V15" s="80">
        <f>'8. FP Demand'!Z7+'8. FP Demand'!Z8</f>
        <v>3.5920259466727718</v>
      </c>
      <c r="W15" s="80">
        <f>'8. FP Demand'!AA7+'8. FP Demand'!AA8</f>
        <v>3.58600389467541</v>
      </c>
      <c r="X15" s="80">
        <f>'8. FP Demand'!AB7+'8. FP Demand'!AB8</f>
        <v>3.5800756456648948</v>
      </c>
      <c r="Y15" s="80">
        <f>'8. FP Demand'!AC7+'8. FP Demand'!AC8</f>
        <v>3.5742381368888338</v>
      </c>
      <c r="Z15" s="80">
        <f>'8. FP Demand'!AD7+'8. FP Demand'!AD8</f>
        <v>3.5684884350513992</v>
      </c>
      <c r="AA15" s="80">
        <f>'8. FP Demand'!AE7+'8. FP Demand'!AE8</f>
        <v>3.5628234964911054</v>
      </c>
      <c r="AB15" s="80">
        <f>'8. FP Demand'!AF7+'8. FP Demand'!AF8</f>
        <v>3.5572407663433561</v>
      </c>
      <c r="AC15" s="80">
        <f>'8. FP Demand'!AG7+'8. FP Demand'!AG8</f>
        <v>3.5517376431733227</v>
      </c>
      <c r="AD15" s="80">
        <f>'8. FP Demand'!AH7+'8. FP Demand'!AH8</f>
        <v>3.5463117735081418</v>
      </c>
      <c r="AE15" s="80">
        <f>'8. FP Demand'!AI7+'8. FP Demand'!AI8</f>
        <v>3.5409606108132015</v>
      </c>
      <c r="AF15" s="80">
        <f>'8. FP Demand'!AJ7+'8. FP Demand'!AJ8</f>
        <v>3.5356819608585335</v>
      </c>
      <c r="AG15" s="80">
        <f>'8. FP Demand'!AK7+'8. FP Demand'!AK8</f>
        <v>3.5305272196364452</v>
      </c>
      <c r="AH15" s="80">
        <f>'8. FP Demand'!AL7+'8. FP Demand'!AL8</f>
        <v>3.5254413057535432</v>
      </c>
      <c r="AI15" s="80">
        <f>'8. FP Demand'!AM7+'8. FP Demand'!AM8</f>
        <v>3.5204216425162556</v>
      </c>
      <c r="AJ15" s="80">
        <f>'8. FP Demand'!AN7+'8. FP Demand'!AN8</f>
        <v>3.5154658600644866</v>
      </c>
      <c r="AK15" s="80">
        <f>'8. FP Demand'!AO7+'8. FP Demand'!AO8</f>
        <v>3.5105720875208251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2.9464576298967424</v>
      </c>
      <c r="E16" s="80">
        <f>'3. BL Demand'!I36</f>
        <v>3.0650031675505072</v>
      </c>
      <c r="F16" s="80">
        <f>'3. BL Demand'!J36</f>
        <v>3.0650031675505076</v>
      </c>
      <c r="G16" s="80">
        <f>'3. BL Demand'!K36</f>
        <v>3.0490045992721506</v>
      </c>
      <c r="H16" s="80">
        <f>'3. BL Demand'!L36</f>
        <v>2.931792286149721</v>
      </c>
      <c r="I16" s="80">
        <f>'3. BL Demand'!M36</f>
        <v>2.8145799730272913</v>
      </c>
      <c r="J16" s="80">
        <f>'3. BL Demand'!N36</f>
        <v>2.6973676599048617</v>
      </c>
      <c r="K16" s="80">
        <f>'3. BL Demand'!O36</f>
        <v>2.5801553467824321</v>
      </c>
      <c r="L16" s="80">
        <f>'3. BL Demand'!P36</f>
        <v>2.4629430336600024</v>
      </c>
      <c r="M16" s="80">
        <f>'3. BL Demand'!Q36</f>
        <v>2.3940495222289533</v>
      </c>
      <c r="N16" s="80">
        <f>'3. BL Demand'!R36</f>
        <v>2.3251560107979046</v>
      </c>
      <c r="O16" s="80">
        <f>'3. BL Demand'!S36</f>
        <v>2.2562624993668554</v>
      </c>
      <c r="P16" s="80">
        <f>'3. BL Demand'!T36</f>
        <v>2.2045923657935687</v>
      </c>
      <c r="Q16" s="80">
        <f>'3. BL Demand'!U36</f>
        <v>2.1529222322202819</v>
      </c>
      <c r="R16" s="80">
        <f>'3. BL Demand'!V36</f>
        <v>2.0840287207892327</v>
      </c>
      <c r="S16" s="80">
        <f>'3. BL Demand'!W36</f>
        <v>2.015135209358184</v>
      </c>
      <c r="T16" s="80">
        <f>'3. BL Demand'!X36</f>
        <v>1.9462416979271349</v>
      </c>
      <c r="U16" s="80">
        <f>'3. BL Demand'!Y36</f>
        <v>1.8773481864960857</v>
      </c>
      <c r="V16" s="80">
        <f>'3. BL Demand'!Z36</f>
        <v>1.8084546750650368</v>
      </c>
      <c r="W16" s="80">
        <f>'3. BL Demand'!AA36</f>
        <v>1.7740079193495124</v>
      </c>
      <c r="X16" s="80">
        <f>'3. BL Demand'!AB36</f>
        <v>1.7395611636339876</v>
      </c>
      <c r="Y16" s="80">
        <f>'3. BL Demand'!AC36</f>
        <v>1.7051144079184632</v>
      </c>
      <c r="Z16" s="80">
        <f>'3. BL Demand'!AD36</f>
        <v>1.6706676522029387</v>
      </c>
      <c r="AA16" s="80">
        <f>'3. BL Demand'!AE36</f>
        <v>1.6362208964874143</v>
      </c>
      <c r="AB16" s="80">
        <f>'3. BL Demand'!AF36</f>
        <v>1.6017741407718895</v>
      </c>
      <c r="AC16" s="80">
        <f>'3. BL Demand'!AG36</f>
        <v>1.5673273850563652</v>
      </c>
      <c r="AD16" s="80">
        <f>'3. BL Demand'!AH36</f>
        <v>1.5328806293408408</v>
      </c>
      <c r="AE16" s="80">
        <f>'3. BL Demand'!AI36</f>
        <v>1.4984338736253162</v>
      </c>
      <c r="AF16" s="80">
        <f>'3. BL Demand'!AJ36</f>
        <v>1.4639871179097916</v>
      </c>
      <c r="AG16" s="80">
        <f>'3. BL Demand'!AK36</f>
        <v>1.4295403621942671</v>
      </c>
      <c r="AH16" s="80">
        <f>'3. BL Demand'!AL36</f>
        <v>1.3950936064787427</v>
      </c>
      <c r="AI16" s="80">
        <f>'3. BL Demand'!AM36</f>
        <v>1.3606468507632179</v>
      </c>
      <c r="AJ16" s="80">
        <f>'3. BL Demand'!AN36</f>
        <v>1.3262000950476935</v>
      </c>
      <c r="AK16" s="80">
        <f>'3. BL Demand'!AO36</f>
        <v>1.2917533393321692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2.9464576298967424</v>
      </c>
      <c r="E17" s="80">
        <f>'8. FP Demand'!I36</f>
        <v>3.0650031675505067</v>
      </c>
      <c r="F17" s="80">
        <f>'8. FP Demand'!J36</f>
        <v>3.0650031675505076</v>
      </c>
      <c r="G17" s="80">
        <f>'8. FP Demand'!K36</f>
        <v>3.0490045992721506</v>
      </c>
      <c r="H17" s="80">
        <f>'8. FP Demand'!L36</f>
        <v>2.931792286149721</v>
      </c>
      <c r="I17" s="80">
        <f>'8. FP Demand'!M36</f>
        <v>2.8145799730272913</v>
      </c>
      <c r="J17" s="80">
        <f>'8. FP Demand'!N36</f>
        <v>2.6973676599048617</v>
      </c>
      <c r="K17" s="80">
        <f>'8. FP Demand'!O36</f>
        <v>2.5801553467824316</v>
      </c>
      <c r="L17" s="80">
        <f>'8. FP Demand'!P36</f>
        <v>2.4629430336600024</v>
      </c>
      <c r="M17" s="80">
        <f>'8. FP Demand'!Q36</f>
        <v>2.3940495222289533</v>
      </c>
      <c r="N17" s="80">
        <f>'8. FP Demand'!R36</f>
        <v>2.3251560107979046</v>
      </c>
      <c r="O17" s="80">
        <f>'8. FP Demand'!S36</f>
        <v>2.2562624993668554</v>
      </c>
      <c r="P17" s="80">
        <f>'8. FP Demand'!T36</f>
        <v>2.2045923657935687</v>
      </c>
      <c r="Q17" s="80">
        <f>'8. FP Demand'!U36</f>
        <v>2.1529222322202819</v>
      </c>
      <c r="R17" s="80">
        <f>'8. FP Demand'!V36</f>
        <v>2.0840287207892327</v>
      </c>
      <c r="S17" s="80">
        <f>'8. FP Demand'!W36</f>
        <v>2.015135209358184</v>
      </c>
      <c r="T17" s="80">
        <f>'8. FP Demand'!X36</f>
        <v>1.9462416979271349</v>
      </c>
      <c r="U17" s="80">
        <f>'8. FP Demand'!Y36</f>
        <v>1.8773481864960857</v>
      </c>
      <c r="V17" s="80">
        <f>'8. FP Demand'!Z36</f>
        <v>1.8084546750650368</v>
      </c>
      <c r="W17" s="80">
        <f>'8. FP Demand'!AA36</f>
        <v>1.7740079193495126</v>
      </c>
      <c r="X17" s="80">
        <f>'8. FP Demand'!AB36</f>
        <v>1.7395611636339876</v>
      </c>
      <c r="Y17" s="80">
        <f>'8. FP Demand'!AC36</f>
        <v>1.705114407918463</v>
      </c>
      <c r="Z17" s="80">
        <f>'8. FP Demand'!AD36</f>
        <v>1.6706676522029389</v>
      </c>
      <c r="AA17" s="80">
        <f>'8. FP Demand'!AE36</f>
        <v>1.6362208964874143</v>
      </c>
      <c r="AB17" s="80">
        <f>'8. FP Demand'!AF36</f>
        <v>1.6017741407718895</v>
      </c>
      <c r="AC17" s="80">
        <f>'8. FP Demand'!AG36</f>
        <v>1.5673273850563652</v>
      </c>
      <c r="AD17" s="80">
        <f>'8. FP Demand'!AH36</f>
        <v>1.5328806293408408</v>
      </c>
      <c r="AE17" s="80">
        <f>'8. FP Demand'!AI36</f>
        <v>1.4984338736253162</v>
      </c>
      <c r="AF17" s="80">
        <f>'8. FP Demand'!AJ36</f>
        <v>1.4639871179097916</v>
      </c>
      <c r="AG17" s="80">
        <f>'8. FP Demand'!AK36</f>
        <v>1.4295403621942671</v>
      </c>
      <c r="AH17" s="80">
        <f>'8. FP Demand'!AL36</f>
        <v>1.3950936064787429</v>
      </c>
      <c r="AI17" s="80">
        <f>'8. FP Demand'!AM36</f>
        <v>1.3606468507632181</v>
      </c>
      <c r="AJ17" s="80">
        <f>'8. FP Demand'!AN36</f>
        <v>1.3262000950476935</v>
      </c>
      <c r="AK17" s="80">
        <f>'8. FP Demand'!AO36</f>
        <v>1.2917533393321692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0.27601719319446705</v>
      </c>
      <c r="E18" s="80">
        <f>'4. BL SDB'!I3-('3. BL Demand'!I7+'3. BL Demand'!I8+'3. BL Demand'!I9+'3. BL Demand'!I10)-'3. BL Demand'!I36</f>
        <v>0.27724985862873597</v>
      </c>
      <c r="F18" s="80">
        <f>'4. BL SDB'!J3-('3. BL Demand'!J7+'3. BL Demand'!J8+'3. BL Demand'!J9+'3. BL Demand'!J10)-'3. BL Demand'!J36</f>
        <v>0.27803624043439434</v>
      </c>
      <c r="G18" s="80">
        <f>'4. BL SDB'!K3-('3. BL Demand'!K7+'3. BL Demand'!K8+'3. BL Demand'!K9+'3. BL Demand'!K10)-'3. BL Demand'!K36</f>
        <v>0.27884419426765161</v>
      </c>
      <c r="H18" s="80">
        <f>'4. BL SDB'!L3-('3. BL Demand'!L7+'3. BL Demand'!L8+'3. BL Demand'!L9+'3. BL Demand'!L10)-'3. BL Demand'!L36</f>
        <v>0.27973075133177572</v>
      </c>
      <c r="I18" s="80">
        <f>'4. BL SDB'!M3-('3. BL Demand'!M7+'3. BL Demand'!M8+'3. BL Demand'!M9+'3. BL Demand'!M10)-'3. BL Demand'!M36</f>
        <v>0.28059257548586514</v>
      </c>
      <c r="J18" s="80">
        <f>'4. BL SDB'!N3-('3. BL Demand'!N7+'3. BL Demand'!N8+'3. BL Demand'!N9+'3. BL Demand'!N10)-'3. BL Demand'!N36</f>
        <v>0.28144029766530698</v>
      </c>
      <c r="K18" s="80">
        <f>'4. BL SDB'!O3-('3. BL Demand'!O7+'3. BL Demand'!O8+'3. BL Demand'!O9+'3. BL Demand'!O10)-'3. BL Demand'!O36</f>
        <v>0.28226139191320732</v>
      </c>
      <c r="L18" s="80">
        <f>'4. BL SDB'!P3-('3. BL Demand'!P7+'3. BL Demand'!P8+'3. BL Demand'!P9+'3. BL Demand'!P10)-'3. BL Demand'!P36</f>
        <v>0.28307674631854551</v>
      </c>
      <c r="M18" s="80">
        <f>'4. BL SDB'!Q3-('3. BL Demand'!Q7+'3. BL Demand'!Q8+'3. BL Demand'!Q9+'3. BL Demand'!Q10)-'3. BL Demand'!Q36</f>
        <v>0.2839086116932128</v>
      </c>
      <c r="N18" s="80">
        <f>'4. BL SDB'!R3-('3. BL Demand'!R7+'3. BL Demand'!R8+'3. BL Demand'!R9+'3. BL Demand'!R10)-'3. BL Demand'!R36</f>
        <v>0.28475433137264083</v>
      </c>
      <c r="O18" s="80">
        <f>'4. BL SDB'!S3-('3. BL Demand'!S7+'3. BL Demand'!S8+'3. BL Demand'!S9+'3. BL Demand'!S10)-'3. BL Demand'!S36</f>
        <v>0.28559832739113622</v>
      </c>
      <c r="P18" s="80">
        <f>'4. BL SDB'!T3-('3. BL Demand'!T7+'3. BL Demand'!T8+'3. BL Demand'!T9+'3. BL Demand'!T10)-'3. BL Demand'!T36</f>
        <v>0.28645045096266752</v>
      </c>
      <c r="Q18" s="80">
        <f>'4. BL SDB'!U3-('3. BL Demand'!U7+'3. BL Demand'!U8+'3. BL Demand'!U9+'3. BL Demand'!U10)-'3. BL Demand'!U36</f>
        <v>0.28730631955567754</v>
      </c>
      <c r="R18" s="80">
        <f>'4. BL SDB'!V3-('3. BL Demand'!V7+'3. BL Demand'!V8+'3. BL Demand'!V9+'3. BL Demand'!V10)-'3. BL Demand'!V36</f>
        <v>0.28816744699260965</v>
      </c>
      <c r="S18" s="80">
        <f>'4. BL SDB'!W3-('3. BL Demand'!W7+'3. BL Demand'!W8+'3. BL Demand'!W9+'3. BL Demand'!W10)-'3. BL Demand'!W36</f>
        <v>0.2890330190810344</v>
      </c>
      <c r="T18" s="80">
        <f>'4. BL SDB'!X3-('3. BL Demand'!X7+'3. BL Demand'!X8+'3. BL Demand'!X9+'3. BL Demand'!X10)-'3. BL Demand'!X36</f>
        <v>0.28990380066066068</v>
      </c>
      <c r="U18" s="80">
        <f>'4. BL SDB'!Y3-('3. BL Demand'!Y7+'3. BL Demand'!Y8+'3. BL Demand'!Y9+'3. BL Demand'!Y10)-'3. BL Demand'!Y36</f>
        <v>0.29077273935054837</v>
      </c>
      <c r="V18" s="80">
        <f>'4. BL SDB'!Z3-('3. BL Demand'!Z7+'3. BL Demand'!Z8+'3. BL Demand'!Z9+'3. BL Demand'!Z10)-'3. BL Demand'!Z36</f>
        <v>0.29163059085237131</v>
      </c>
      <c r="W18" s="80">
        <f>'4. BL SDB'!AA3-('3. BL Demand'!AA7+'3. BL Demand'!AA8+'3. BL Demand'!AA9+'3. BL Demand'!AA10)-'3. BL Demand'!AA36</f>
        <v>0.29249405203202872</v>
      </c>
      <c r="X18" s="80">
        <f>'4. BL SDB'!AB3-('3. BL Demand'!AB7+'3. BL Demand'!AB8+'3. BL Demand'!AB9+'3. BL Demand'!AB10)-'3. BL Demand'!AB36</f>
        <v>0.29335993686741513</v>
      </c>
      <c r="Y18" s="80">
        <f>'4. BL SDB'!AC3-('3. BL Demand'!AC7+'3. BL Demand'!AC8+'3. BL Demand'!AC9+'3. BL Demand'!AC10)-'3. BL Demand'!AC36</f>
        <v>0.29422759590848124</v>
      </c>
      <c r="Z18" s="80">
        <f>'4. BL SDB'!AD3-('3. BL Demand'!AD7+'3. BL Demand'!AD8+'3. BL Demand'!AD9+'3. BL Demand'!AD10)-'3. BL Demand'!AD36</f>
        <v>0.29509375584878583</v>
      </c>
      <c r="AA18" s="80">
        <f>'4. BL SDB'!AE3-('3. BL Demand'!AE7+'3. BL Demand'!AE8+'3. BL Demand'!AE9+'3. BL Demand'!AE10)-'3. BL Demand'!AE36</f>
        <v>0.29595930761947509</v>
      </c>
      <c r="AB18" s="80">
        <f>'4. BL SDB'!AF3-('3. BL Demand'!AF7+'3. BL Demand'!AF8+'3. BL Demand'!AF9+'3. BL Demand'!AF10)-'3. BL Demand'!AF36</f>
        <v>0.29682462655735575</v>
      </c>
      <c r="AC18" s="80">
        <f>'4. BL SDB'!AG3-('3. BL Demand'!AG7+'3. BL Demand'!AG8+'3. BL Demand'!AG9+'3. BL Demand'!AG10)-'3. BL Demand'!AG36</f>
        <v>0.29767301353247522</v>
      </c>
      <c r="AD18" s="80">
        <f>'4. BL SDB'!AH3-('3. BL Demand'!AH7+'3. BL Demand'!AH8+'3. BL Demand'!AH9+'3. BL Demand'!AH10)-'3. BL Demand'!AH36</f>
        <v>0.29848433613111824</v>
      </c>
      <c r="AE18" s="80">
        <f>'4. BL SDB'!AI3-('3. BL Demand'!AI7+'3. BL Demand'!AI8+'3. BL Demand'!AI9+'3. BL Demand'!AI10)-'3. BL Demand'!AI36</f>
        <v>0.2992574104139607</v>
      </c>
      <c r="AF18" s="80">
        <f>'4. BL SDB'!AJ3-('3. BL Demand'!AJ7+'3. BL Demand'!AJ8+'3. BL Demand'!AJ9+'3. BL Demand'!AJ10)-'3. BL Demand'!AJ36</f>
        <v>0.30001367025550607</v>
      </c>
      <c r="AG18" s="80">
        <f>'4. BL SDB'!AK3-('3. BL Demand'!AK7+'3. BL Demand'!AK8+'3. BL Demand'!AK9+'3. BL Demand'!AK10)-'3. BL Demand'!AK36</f>
        <v>0.3007521618447091</v>
      </c>
      <c r="AH18" s="80">
        <f>'4. BL SDB'!AL3-('3. BL Demand'!AL7+'3. BL Demand'!AL8+'3. BL Demand'!AL9+'3. BL Demand'!AL10)-'3. BL Demand'!AL36</f>
        <v>0.30147560677727303</v>
      </c>
      <c r="AI18" s="80">
        <f>'4. BL SDB'!AM3-('3. BL Demand'!AM7+'3. BL Demand'!AM8+'3. BL Demand'!AM9+'3. BL Demand'!AM10)-'3. BL Demand'!AM36</f>
        <v>0.30213139753572915</v>
      </c>
      <c r="AJ18" s="80">
        <f>'4. BL SDB'!AN3-('3. BL Demand'!AN7+'3. BL Demand'!AN8+'3. BL Demand'!AN9+'3. BL Demand'!AN10)-'3. BL Demand'!AN36</f>
        <v>0.3027806587648818</v>
      </c>
      <c r="AK18" s="80">
        <f>'4. BL SDB'!AO3-('3. BL Demand'!AO7+'3. BL Demand'!AO8+'3. BL Demand'!AO9+'3. BL Demand'!AO10)-'3. BL Demand'!AO36</f>
        <v>0.30348219541291521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0.27601719319446705</v>
      </c>
      <c r="E19" s="80">
        <f>'9. FP SDB'!I3-('8. FP Demand'!I7+'8. FP Demand'!I8+'8. FP Demand'!I9+'8. FP Demand'!I10)-'8. FP Demand'!I36</f>
        <v>0.27724985862873641</v>
      </c>
      <c r="F19" s="80">
        <f>'9. FP SDB'!J3-('8. FP Demand'!J7+'8. FP Demand'!J8+'8. FP Demand'!J9+'8. FP Demand'!J10)-'8. FP Demand'!J36</f>
        <v>0.27803624043439434</v>
      </c>
      <c r="G19" s="80">
        <f>'9. FP SDB'!K3-('8. FP Demand'!K7+'8. FP Demand'!K8+'8. FP Demand'!K9+'8. FP Demand'!K10)-'8. FP Demand'!K36</f>
        <v>0.27884419426765161</v>
      </c>
      <c r="H19" s="80">
        <f>'9. FP SDB'!L3-('8. FP Demand'!L7+'8. FP Demand'!L8+'8. FP Demand'!L9+'8. FP Demand'!L10)-'8. FP Demand'!L36</f>
        <v>0.27973075133177572</v>
      </c>
      <c r="I19" s="80">
        <f>'9. FP SDB'!M3-('8. FP Demand'!M7+'8. FP Demand'!M8+'8. FP Demand'!M9+'8. FP Demand'!M10)-'8. FP Demand'!M36</f>
        <v>0.28059257548586514</v>
      </c>
      <c r="J19" s="80">
        <f>'9. FP SDB'!N3-('8. FP Demand'!N7+'8. FP Demand'!N8+'8. FP Demand'!N9+'8. FP Demand'!N10)-'8. FP Demand'!N36</f>
        <v>0.28144029766530698</v>
      </c>
      <c r="K19" s="80">
        <f>'9. FP SDB'!O3-('8. FP Demand'!O7+'8. FP Demand'!O8+'8. FP Demand'!O9+'8. FP Demand'!O10)-'8. FP Demand'!O36</f>
        <v>0.28226139191320776</v>
      </c>
      <c r="L19" s="80">
        <f>'9. FP SDB'!P3-('8. FP Demand'!P7+'8. FP Demand'!P8+'8. FP Demand'!P9+'8. FP Demand'!P10)-'8. FP Demand'!P36</f>
        <v>0.28307674631854551</v>
      </c>
      <c r="M19" s="80">
        <f>'9. FP SDB'!Q3-('8. FP Demand'!Q7+'8. FP Demand'!Q8+'8. FP Demand'!Q9+'8. FP Demand'!Q10)-'8. FP Demand'!Q36</f>
        <v>0.2839086116932128</v>
      </c>
      <c r="N19" s="80">
        <f>'9. FP SDB'!R3-('8. FP Demand'!R7+'8. FP Demand'!R8+'8. FP Demand'!R9+'8. FP Demand'!R10)-'8. FP Demand'!R36</f>
        <v>0.28475433137264083</v>
      </c>
      <c r="O19" s="80">
        <f>'9. FP SDB'!S3-('8. FP Demand'!S7+'8. FP Demand'!S8+'8. FP Demand'!S9+'8. FP Demand'!S10)-'8. FP Demand'!S36</f>
        <v>0.28559832739113444</v>
      </c>
      <c r="P19" s="80">
        <f>'9. FP SDB'!T3-('8. FP Demand'!T7+'8. FP Demand'!T8+'8. FP Demand'!T9+'8. FP Demand'!T10)-'8. FP Demand'!T36</f>
        <v>0.28645045096266752</v>
      </c>
      <c r="Q19" s="80">
        <f>'9. FP SDB'!U3-('8. FP Demand'!U7+'8. FP Demand'!U8+'8. FP Demand'!U9+'8. FP Demand'!U10)-'8. FP Demand'!U36</f>
        <v>0.28730631955567754</v>
      </c>
      <c r="R19" s="80">
        <f>'9. FP SDB'!V3-('8. FP Demand'!V7+'8. FP Demand'!V8+'8. FP Demand'!V9+'8. FP Demand'!V10)-'8. FP Demand'!V36</f>
        <v>0.28816744699260965</v>
      </c>
      <c r="S19" s="80">
        <f>'9. FP SDB'!W3-('8. FP Demand'!W7+'8. FP Demand'!W8+'8. FP Demand'!W9+'8. FP Demand'!W10)-'8. FP Demand'!W36</f>
        <v>0.2890330190810344</v>
      </c>
      <c r="T19" s="80">
        <f>'9. FP SDB'!X3-('8. FP Demand'!X7+'8. FP Demand'!X8+'8. FP Demand'!X9+'8. FP Demand'!X10)-'8. FP Demand'!X36</f>
        <v>0.28990380066066068</v>
      </c>
      <c r="U19" s="80">
        <f>'9. FP SDB'!Y3-('8. FP Demand'!Y7+'8. FP Demand'!Y8+'8. FP Demand'!Y9+'8. FP Demand'!Y10)-'8. FP Demand'!Y36</f>
        <v>0.29077273935054837</v>
      </c>
      <c r="V19" s="80">
        <f>'9. FP SDB'!Z3-('8. FP Demand'!Z7+'8. FP Demand'!Z8+'8. FP Demand'!Z9+'8. FP Demand'!Z10)-'8. FP Demand'!Z36</f>
        <v>0.29163059085237131</v>
      </c>
      <c r="W19" s="80">
        <f>'9. FP SDB'!AA3-('8. FP Demand'!AA7+'8. FP Demand'!AA8+'8. FP Demand'!AA9+'8. FP Demand'!AA10)-'8. FP Demand'!AA36</f>
        <v>0.2924940520320285</v>
      </c>
      <c r="X19" s="80">
        <f>'9. FP SDB'!AB3-('8. FP Demand'!AB7+'8. FP Demand'!AB8+'8. FP Demand'!AB9+'8. FP Demand'!AB10)-'8. FP Demand'!AB36</f>
        <v>0.29335993686741513</v>
      </c>
      <c r="Y19" s="80">
        <f>'9. FP SDB'!AC3-('8. FP Demand'!AC7+'8. FP Demand'!AC8+'8. FP Demand'!AC9+'8. FP Demand'!AC10)-'8. FP Demand'!AC36</f>
        <v>0.29422759590848147</v>
      </c>
      <c r="Z19" s="80">
        <f>'9. FP SDB'!AD3-('8. FP Demand'!AD7+'8. FP Demand'!AD8+'8. FP Demand'!AD9+'8. FP Demand'!AD10)-'8. FP Demand'!AD36</f>
        <v>0.29509375584878561</v>
      </c>
      <c r="AA19" s="80">
        <f>'9. FP SDB'!AE3-('8. FP Demand'!AE7+'8. FP Demand'!AE8+'8. FP Demand'!AE9+'8. FP Demand'!AE10)-'8. FP Demand'!AE36</f>
        <v>0.2959593076194742</v>
      </c>
      <c r="AB19" s="80">
        <f>'9. FP SDB'!AF3-('8. FP Demand'!AF7+'8. FP Demand'!AF8+'8. FP Demand'!AF9+'8. FP Demand'!AF10)-'8. FP Demand'!AF36</f>
        <v>0.29682462655735575</v>
      </c>
      <c r="AC19" s="80">
        <f>'9. FP SDB'!AG3-('8. FP Demand'!AG7+'8. FP Demand'!AG8+'8. FP Demand'!AG9+'8. FP Demand'!AG10)-'8. FP Demand'!AG36</f>
        <v>0.29767301353247522</v>
      </c>
      <c r="AD19" s="80">
        <f>'9. FP SDB'!AH3-('8. FP Demand'!AH7+'8. FP Demand'!AH8+'8. FP Demand'!AH9+'8. FP Demand'!AH10)-'8. FP Demand'!AH36</f>
        <v>0.29848433613111824</v>
      </c>
      <c r="AE19" s="80">
        <f>'9. FP SDB'!AI3-('8. FP Demand'!AI7+'8. FP Demand'!AI8+'8. FP Demand'!AI9+'8. FP Demand'!AI10)-'8. FP Demand'!AI36</f>
        <v>0.2992574104139607</v>
      </c>
      <c r="AF19" s="80">
        <f>'9. FP SDB'!AJ3-('8. FP Demand'!AJ7+'8. FP Demand'!AJ8+'8. FP Demand'!AJ9+'8. FP Demand'!AJ10)-'8. FP Demand'!AJ36</f>
        <v>0.30001367025550607</v>
      </c>
      <c r="AG19" s="80">
        <f>'9. FP SDB'!AK3-('8. FP Demand'!AK7+'8. FP Demand'!AK8+'8. FP Demand'!AK9+'8. FP Demand'!AK10)-'8. FP Demand'!AK36</f>
        <v>0.3007521618447091</v>
      </c>
      <c r="AH19" s="80">
        <f>'9. FP SDB'!AL3-('8. FP Demand'!AL7+'8. FP Demand'!AL8+'8. FP Demand'!AL9+'8. FP Demand'!AL10)-'8. FP Demand'!AL36</f>
        <v>0.30147560677727281</v>
      </c>
      <c r="AI19" s="80">
        <f>'9. FP SDB'!AM3-('8. FP Demand'!AM7+'8. FP Demand'!AM8+'8. FP Demand'!AM9+'8. FP Demand'!AM10)-'8. FP Demand'!AM36</f>
        <v>0.30213139753572893</v>
      </c>
      <c r="AJ19" s="80">
        <f>'9. FP SDB'!AN3-('8. FP Demand'!AN7+'8. FP Demand'!AN8+'8. FP Demand'!AN9+'8. FP Demand'!AN10)-'8. FP Demand'!AN36</f>
        <v>0.3027806587648818</v>
      </c>
      <c r="AK19" s="80">
        <f>'9. FP SDB'!AO3-('8. FP Demand'!AO7+'8. FP Demand'!AO8+'8. FP Demand'!AO9+'8. FP Demand'!AO10)-'8. FP Demand'!AO36</f>
        <v>0.30348219541291521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12.464011669654402</v>
      </c>
      <c r="E20" s="80">
        <f t="shared" ref="E20:AB20" si="0">E18+E16+E14+E12+E10+E23</f>
        <v>12.780871115317273</v>
      </c>
      <c r="F20" s="80">
        <f t="shared" si="0"/>
        <v>12.872486121317731</v>
      </c>
      <c r="G20" s="80">
        <f t="shared" si="0"/>
        <v>12.950298205282932</v>
      </c>
      <c r="H20" s="80">
        <f t="shared" si="0"/>
        <v>12.889480469348605</v>
      </c>
      <c r="I20" s="80">
        <f t="shared" si="0"/>
        <v>12.810416663999794</v>
      </c>
      <c r="J20" s="80">
        <f t="shared" si="0"/>
        <v>12.707077212849729</v>
      </c>
      <c r="K20" s="80">
        <f t="shared" si="0"/>
        <v>12.592154936603734</v>
      </c>
      <c r="L20" s="80">
        <f t="shared" si="0"/>
        <v>12.516548262905662</v>
      </c>
      <c r="M20" s="80">
        <f t="shared" si="0"/>
        <v>12.359119649733069</v>
      </c>
      <c r="N20" s="80">
        <f t="shared" si="0"/>
        <v>12.330882868558998</v>
      </c>
      <c r="O20" s="80">
        <f t="shared" si="0"/>
        <v>12.337001923599804</v>
      </c>
      <c r="P20" s="80">
        <f t="shared" si="0"/>
        <v>12.321504441769491</v>
      </c>
      <c r="Q20" s="80">
        <f t="shared" si="0"/>
        <v>12.311687592524482</v>
      </c>
      <c r="R20" s="80">
        <f t="shared" si="0"/>
        <v>12.029715658896995</v>
      </c>
      <c r="S20" s="80">
        <f t="shared" si="0"/>
        <v>11.932625041251669</v>
      </c>
      <c r="T20" s="80">
        <f t="shared" si="0"/>
        <v>11.832722151205573</v>
      </c>
      <c r="U20" s="80">
        <f t="shared" si="0"/>
        <v>11.735572305443071</v>
      </c>
      <c r="V20" s="80">
        <f t="shared" si="0"/>
        <v>11.639254885434449</v>
      </c>
      <c r="W20" s="80">
        <f t="shared" si="0"/>
        <v>11.458989435395939</v>
      </c>
      <c r="X20" s="80">
        <f t="shared" si="0"/>
        <v>11.3984518779806</v>
      </c>
      <c r="Y20" s="80">
        <f t="shared" si="0"/>
        <v>11.330441325053819</v>
      </c>
      <c r="Z20" s="80">
        <f t="shared" si="0"/>
        <v>11.273066290248808</v>
      </c>
      <c r="AA20" s="80">
        <f t="shared" si="0"/>
        <v>11.212009000710669</v>
      </c>
      <c r="AB20" s="80">
        <f t="shared" si="0"/>
        <v>10.975859414973156</v>
      </c>
      <c r="AC20" s="80">
        <f t="shared" ref="AC20:AF20" si="1">AC18+AC16+AC14+AC12+AC10+AC23</f>
        <v>10.908304206797451</v>
      </c>
      <c r="AD20" s="80">
        <f t="shared" si="1"/>
        <v>10.850867245430852</v>
      </c>
      <c r="AE20" s="80">
        <f t="shared" si="1"/>
        <v>10.794617492468504</v>
      </c>
      <c r="AF20" s="80">
        <f t="shared" si="1"/>
        <v>10.737676029018242</v>
      </c>
      <c r="AG20" s="80">
        <f t="shared" ref="AG20:AK20" si="2">AG18+AG16+AG14+AG12+AG10+AG23</f>
        <v>10.669001302841645</v>
      </c>
      <c r="AH20" s="80">
        <f t="shared" si="2"/>
        <v>10.604712604258877</v>
      </c>
      <c r="AI20" s="80">
        <f t="shared" si="2"/>
        <v>10.539619090990767</v>
      </c>
      <c r="AJ20" s="80">
        <f t="shared" si="2"/>
        <v>10.482712514808991</v>
      </c>
      <c r="AK20" s="80">
        <f t="shared" si="2"/>
        <v>10.422374491622442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12.464011669654402</v>
      </c>
      <c r="E21" s="80">
        <f t="shared" ref="E21:AB21" si="3">E11+E13+E15+E17+E19+E24</f>
        <v>12.780871115317273</v>
      </c>
      <c r="F21" s="80">
        <f t="shared" si="3"/>
        <v>12.872486121317731</v>
      </c>
      <c r="G21" s="80">
        <f t="shared" si="3"/>
        <v>12.95029820528293</v>
      </c>
      <c r="H21" s="80">
        <f t="shared" si="3"/>
        <v>12.889480469348605</v>
      </c>
      <c r="I21" s="80">
        <f t="shared" si="3"/>
        <v>12.810416663999792</v>
      </c>
      <c r="J21" s="80">
        <f t="shared" si="3"/>
        <v>12.707077212849731</v>
      </c>
      <c r="K21" s="80">
        <f t="shared" si="3"/>
        <v>12.592154936603736</v>
      </c>
      <c r="L21" s="80">
        <f t="shared" si="3"/>
        <v>12.516548262905662</v>
      </c>
      <c r="M21" s="80">
        <f t="shared" si="3"/>
        <v>12.359119649733069</v>
      </c>
      <c r="N21" s="80">
        <f t="shared" si="3"/>
        <v>12.330882868558994</v>
      </c>
      <c r="O21" s="80">
        <f t="shared" si="3"/>
        <v>12.337001923599802</v>
      </c>
      <c r="P21" s="80">
        <f t="shared" si="3"/>
        <v>12.321504441769491</v>
      </c>
      <c r="Q21" s="80">
        <f t="shared" si="3"/>
        <v>12.311687592524482</v>
      </c>
      <c r="R21" s="80">
        <f t="shared" si="3"/>
        <v>12.029715658896995</v>
      </c>
      <c r="S21" s="80">
        <f t="shared" si="3"/>
        <v>11.932625041251669</v>
      </c>
      <c r="T21" s="80">
        <f t="shared" si="3"/>
        <v>11.832722151205573</v>
      </c>
      <c r="U21" s="80">
        <f t="shared" si="3"/>
        <v>11.735572305443071</v>
      </c>
      <c r="V21" s="80">
        <f t="shared" si="3"/>
        <v>11.639254885434449</v>
      </c>
      <c r="W21" s="80">
        <f t="shared" si="3"/>
        <v>11.458989435395939</v>
      </c>
      <c r="X21" s="80">
        <f t="shared" si="3"/>
        <v>11.3984518779806</v>
      </c>
      <c r="Y21" s="80">
        <f t="shared" si="3"/>
        <v>11.330441325053817</v>
      </c>
      <c r="Z21" s="80">
        <f t="shared" si="3"/>
        <v>11.273066290248806</v>
      </c>
      <c r="AA21" s="80">
        <f t="shared" si="3"/>
        <v>11.212009000710669</v>
      </c>
      <c r="AB21" s="80">
        <f t="shared" si="3"/>
        <v>10.975859414973156</v>
      </c>
      <c r="AC21" s="80">
        <f t="shared" ref="AC21:AF21" si="4">AC11+AC13+AC15+AC17+AC19+AC24</f>
        <v>10.90830420679745</v>
      </c>
      <c r="AD21" s="80">
        <f t="shared" si="4"/>
        <v>10.850867245430852</v>
      </c>
      <c r="AE21" s="80">
        <f t="shared" si="4"/>
        <v>10.794617492468504</v>
      </c>
      <c r="AF21" s="80">
        <f t="shared" si="4"/>
        <v>10.737676029018242</v>
      </c>
      <c r="AG21" s="80">
        <f t="shared" ref="AG21:AK21" si="5">AG11+AG13+AG15+AG17+AG19+AG24</f>
        <v>10.669001302841645</v>
      </c>
      <c r="AH21" s="80">
        <f t="shared" si="5"/>
        <v>10.604712604258877</v>
      </c>
      <c r="AI21" s="80">
        <f t="shared" si="5"/>
        <v>10.539619090990767</v>
      </c>
      <c r="AJ21" s="80">
        <f t="shared" si="5"/>
        <v>10.482712514808991</v>
      </c>
      <c r="AK21" s="80">
        <f t="shared" si="5"/>
        <v>10.422374491622442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0.70182862790055112</v>
      </c>
      <c r="E23" s="84">
        <f>'4. BL SDB'!I8</f>
        <v>0.79383057267637602</v>
      </c>
      <c r="F23" s="84">
        <f>'4. BL SDB'!J8</f>
        <v>0.875376254456946</v>
      </c>
      <c r="G23" s="84">
        <f>'4. BL SDB'!K8</f>
        <v>0.96535480685847697</v>
      </c>
      <c r="H23" s="84">
        <f>'4. BL SDB'!L8</f>
        <v>1.047492899232177</v>
      </c>
      <c r="I23" s="84">
        <f>'4. BL SDB'!M8</f>
        <v>1.1357820823197051</v>
      </c>
      <c r="J23" s="84">
        <f>'4. BL SDB'!N8</f>
        <v>1.2148522985500612</v>
      </c>
      <c r="K23" s="84">
        <f>'4. BL SDB'!O8</f>
        <v>1.291341590372227</v>
      </c>
      <c r="L23" s="84">
        <f>'4. BL SDB'!P8</f>
        <v>1.373654720092796</v>
      </c>
      <c r="M23" s="84">
        <f>'4. BL SDB'!Q8</f>
        <v>1.2911687458762611</v>
      </c>
      <c r="N23" s="84">
        <f>'4. BL SDB'!R8</f>
        <v>1.3713998835286239</v>
      </c>
      <c r="O23" s="84">
        <f>'4. BL SDB'!S8</f>
        <v>1.4529815378494511</v>
      </c>
      <c r="P23" s="84">
        <f>'4. BL SDB'!T8</f>
        <v>1.5295323614780498</v>
      </c>
      <c r="Q23" s="84">
        <f>'4. BL SDB'!U8</f>
        <v>1.6121303583905089</v>
      </c>
      <c r="R23" s="84">
        <f>'4. BL SDB'!V8</f>
        <v>1.4740829447357851</v>
      </c>
      <c r="S23" s="84">
        <f>'4. BL SDB'!W8</f>
        <v>1.521686916612115</v>
      </c>
      <c r="T23" s="84">
        <f>'4. BL SDB'!X8</f>
        <v>1.566790364176796</v>
      </c>
      <c r="U23" s="84">
        <f>'4. BL SDB'!Y8</f>
        <v>1.6149047462068069</v>
      </c>
      <c r="V23" s="84">
        <f>'4. BL SDB'!Z8</f>
        <v>1.6640596934175869</v>
      </c>
      <c r="W23" s="84">
        <f>'4. BL SDB'!AA8</f>
        <v>1.5944381344721021</v>
      </c>
      <c r="X23" s="84">
        <f>'4. BL SDB'!AB8</f>
        <v>1.644577548743996</v>
      </c>
      <c r="Y23" s="84">
        <f>'4. BL SDB'!AC8</f>
        <v>1.6873005889390791</v>
      </c>
      <c r="Z23" s="84">
        <f>'4. BL SDB'!AD8</f>
        <v>1.7407207551687591</v>
      </c>
      <c r="AA23" s="84">
        <f>'4. BL SDB'!AE8</f>
        <v>1.7904392440279278</v>
      </c>
      <c r="AB23" s="84">
        <f>'4. BL SDB'!AF8</f>
        <v>1.6650838803105699</v>
      </c>
      <c r="AC23" s="84">
        <f>'4. BL SDB'!AG8</f>
        <v>1.708423037801015</v>
      </c>
      <c r="AD23" s="84">
        <f>'4. BL SDB'!AH8</f>
        <v>1.7621079490735192</v>
      </c>
      <c r="AE23" s="84">
        <f>'4. BL SDB'!AI8</f>
        <v>1.8171267191111049</v>
      </c>
      <c r="AF23" s="84">
        <f>'4. BL SDB'!AJ8</f>
        <v>1.8715707052295718</v>
      </c>
      <c r="AG23" s="84">
        <f>'4. BL SDB'!AK8</f>
        <v>1.9142357991918479</v>
      </c>
      <c r="AH23" s="84">
        <f>'4. BL SDB'!AL8</f>
        <v>1.9614975143845421</v>
      </c>
      <c r="AI23" s="84">
        <f>'4. BL SDB'!AM8</f>
        <v>2.0080915661487651</v>
      </c>
      <c r="AJ23" s="84">
        <f>'4. BL SDB'!AN8</f>
        <v>2.0626979796401068</v>
      </c>
      <c r="AK23" s="84">
        <f>'4. BL SDB'!AO8</f>
        <v>2.1135633751285807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0.70182862790055112</v>
      </c>
      <c r="E24" s="84">
        <f>'9. FP SDB'!I8</f>
        <v>0.79383057267637602</v>
      </c>
      <c r="F24" s="84">
        <f>'9. FP SDB'!J8</f>
        <v>0.875376254456946</v>
      </c>
      <c r="G24" s="84">
        <f>'9. FP SDB'!K8</f>
        <v>0.96535480685847697</v>
      </c>
      <c r="H24" s="84">
        <f>'9. FP SDB'!L8</f>
        <v>1.047492899232177</v>
      </c>
      <c r="I24" s="84">
        <f>'9. FP SDB'!M8</f>
        <v>1.1357820823197051</v>
      </c>
      <c r="J24" s="84">
        <f>'9. FP SDB'!N8</f>
        <v>1.2148522985500612</v>
      </c>
      <c r="K24" s="84">
        <f>'9. FP SDB'!O8</f>
        <v>1.291341590372227</v>
      </c>
      <c r="L24" s="84">
        <f>'9. FP SDB'!P8</f>
        <v>1.373654720092796</v>
      </c>
      <c r="M24" s="84">
        <f>'9. FP SDB'!Q8</f>
        <v>1.2911687458762611</v>
      </c>
      <c r="N24" s="84">
        <f>'9. FP SDB'!R8</f>
        <v>1.3713998835286239</v>
      </c>
      <c r="O24" s="84">
        <f>'9. FP SDB'!S8</f>
        <v>1.4529815378494511</v>
      </c>
      <c r="P24" s="84">
        <f>'9. FP SDB'!T8</f>
        <v>1.5295323614780498</v>
      </c>
      <c r="Q24" s="84">
        <f>'9. FP SDB'!U8</f>
        <v>1.6121303583905089</v>
      </c>
      <c r="R24" s="84">
        <f>'9. FP SDB'!V8</f>
        <v>1.4740829447357851</v>
      </c>
      <c r="S24" s="84">
        <f>'9. FP SDB'!W8</f>
        <v>1.521686916612115</v>
      </c>
      <c r="T24" s="84">
        <f>'9. FP SDB'!X8</f>
        <v>1.566790364176796</v>
      </c>
      <c r="U24" s="84">
        <f>'9. FP SDB'!Y8</f>
        <v>1.6149047462068069</v>
      </c>
      <c r="V24" s="84">
        <f>'9. FP SDB'!Z8</f>
        <v>1.6640596934175869</v>
      </c>
      <c r="W24" s="84">
        <f>'9. FP SDB'!AA8</f>
        <v>1.5944381344721021</v>
      </c>
      <c r="X24" s="84">
        <f>'9. FP SDB'!AB8</f>
        <v>1.644577548743996</v>
      </c>
      <c r="Y24" s="84">
        <f>'9. FP SDB'!AC8</f>
        <v>1.6873005889390791</v>
      </c>
      <c r="Z24" s="84">
        <f>'9. FP SDB'!AD8</f>
        <v>1.7407207551687591</v>
      </c>
      <c r="AA24" s="84">
        <f>'9. FP SDB'!AE8</f>
        <v>1.7904392440279278</v>
      </c>
      <c r="AB24" s="84">
        <f>'9. FP SDB'!AF8</f>
        <v>1.6650838803105699</v>
      </c>
      <c r="AC24" s="84">
        <f>'9. FP SDB'!AG8</f>
        <v>1.708423037801015</v>
      </c>
      <c r="AD24" s="84">
        <f>'9. FP SDB'!AH8</f>
        <v>1.7621079490735192</v>
      </c>
      <c r="AE24" s="84">
        <f>'9. FP SDB'!AI8</f>
        <v>1.8171267191111049</v>
      </c>
      <c r="AF24" s="84">
        <f>'9. FP SDB'!AJ8</f>
        <v>1.8715707052295718</v>
      </c>
      <c r="AG24" s="84">
        <f>'9. FP SDB'!AK8</f>
        <v>1.9142357991918479</v>
      </c>
      <c r="AH24" s="84">
        <f>'9. FP SDB'!AL8</f>
        <v>1.9614975143845421</v>
      </c>
      <c r="AI24" s="84">
        <f>'9. FP SDB'!AM8</f>
        <v>2.0080915661487651</v>
      </c>
      <c r="AJ24" s="84">
        <f>'9. FP SDB'!AN8</f>
        <v>2.0626979796401068</v>
      </c>
      <c r="AK24" s="84">
        <f>'9. FP SDB'!AO8</f>
        <v>2.1135633751285807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5.0168774103854119</v>
      </c>
      <c r="E25" s="80">
        <f>'4. BL SDB'!I9</f>
        <v>3.820620726954548</v>
      </c>
      <c r="F25" s="80">
        <f>'4. BL SDB'!J9</f>
        <v>3.7722432902214038</v>
      </c>
      <c r="G25" s="80">
        <f>'4. BL SDB'!K9</f>
        <v>3.749342219727005</v>
      </c>
      <c r="H25" s="80">
        <f>'4. BL SDB'!L9</f>
        <v>3.8701696908624914</v>
      </c>
      <c r="I25" s="80">
        <f>'4. BL SDB'!M9</f>
        <v>4.0148338331137623</v>
      </c>
      <c r="J25" s="80">
        <f>'4. BL SDB'!N9</f>
        <v>4.1820143376780567</v>
      </c>
      <c r="K25" s="80">
        <f>'4. BL SDB'!O9</f>
        <v>4.3560478508677534</v>
      </c>
      <c r="L25" s="80">
        <f>'4. BL SDB'!P9</f>
        <v>4.4915027078634377</v>
      </c>
      <c r="M25" s="80">
        <f>'4. BL SDB'!Q9</f>
        <v>4.5596367871329733</v>
      </c>
      <c r="N25" s="80">
        <f>'4. BL SDB'!R9</f>
        <v>4.6442429879679921</v>
      </c>
      <c r="O25" s="80">
        <f>'4. BL SDB'!S9</f>
        <v>4.6907923586009428</v>
      </c>
      <c r="P25" s="80">
        <f>'4. BL SDB'!T9</f>
        <v>4.756758670869587</v>
      </c>
      <c r="Q25" s="80">
        <f>'4. BL SDB'!U9</f>
        <v>4.8248211185651488</v>
      </c>
      <c r="R25" s="80">
        <f>'4. BL SDB'!V9</f>
        <v>4.9721870736483513</v>
      </c>
      <c r="S25" s="80">
        <f>'4. BL SDB'!W9</f>
        <v>5.1209709329162738</v>
      </c>
      <c r="T25" s="80">
        <f>'4. BL SDB'!X9</f>
        <v>5.270284899736966</v>
      </c>
      <c r="U25" s="80">
        <f>'4. BL SDB'!Y9</f>
        <v>5.4193950620350524</v>
      </c>
      <c r="V25" s="80">
        <f>'4. BL SDB'!Z9</f>
        <v>5.5691052071583638</v>
      </c>
      <c r="W25" s="80">
        <f>'4. BL SDB'!AA9</f>
        <v>5.6931222285898588</v>
      </c>
      <c r="X25" s="80">
        <f>'4. BL SDB'!AB9</f>
        <v>5.8042599979988285</v>
      </c>
      <c r="Y25" s="80">
        <f>'4. BL SDB'!AC9</f>
        <v>5.9161907410640495</v>
      </c>
      <c r="Z25" s="80">
        <f>'4. BL SDB'!AD9</f>
        <v>6.0271752741643958</v>
      </c>
      <c r="AA25" s="80">
        <f>'4. BL SDB'!AE9</f>
        <v>6.1377188944964818</v>
      </c>
      <c r="AB25" s="80">
        <f>'4. BL SDB'!AF9</f>
        <v>6.2609730201769356</v>
      </c>
      <c r="AC25" s="80">
        <f>'4. BL SDB'!AG9</f>
        <v>6.372373354734302</v>
      </c>
      <c r="AD25" s="80">
        <f>'4. BL SDB'!AH9</f>
        <v>6.4829653297780787</v>
      </c>
      <c r="AE25" s="80">
        <f>'4. BL SDB'!AI9</f>
        <v>6.5945157951848898</v>
      </c>
      <c r="AF25" s="80">
        <f>'4. BL SDB'!AJ9</f>
        <v>6.7066994411611383</v>
      </c>
      <c r="AG25" s="80">
        <f>'4. BL SDB'!AK9</f>
        <v>6.8183209894851231</v>
      </c>
      <c r="AH25" s="80">
        <f>'4. BL SDB'!AL9</f>
        <v>6.929174190102783</v>
      </c>
      <c r="AI25" s="80">
        <f>'4. BL SDB'!AM9</f>
        <v>7.0414459894975163</v>
      </c>
      <c r="AJ25" s="80">
        <f>'4. BL SDB'!AN9</f>
        <v>7.1531988504558637</v>
      </c>
      <c r="AK25" s="80">
        <f>'4. BL SDB'!AO9</f>
        <v>7.2646779859357569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5.0168774103854119</v>
      </c>
      <c r="E26" s="80">
        <f>'9. FP SDB'!I9</f>
        <v>3.820620726954548</v>
      </c>
      <c r="F26" s="80">
        <f>'9. FP SDB'!J9</f>
        <v>3.7722432902214038</v>
      </c>
      <c r="G26" s="80">
        <f>'9. FP SDB'!K9</f>
        <v>3.749342219727005</v>
      </c>
      <c r="H26" s="80">
        <f>'9. FP SDB'!L9</f>
        <v>3.8701696908624914</v>
      </c>
      <c r="I26" s="80">
        <f>'9. FP SDB'!M9</f>
        <v>4.0148338331137623</v>
      </c>
      <c r="J26" s="80">
        <f>'9. FP SDB'!N9</f>
        <v>4.1820143376780567</v>
      </c>
      <c r="K26" s="80">
        <f>'9. FP SDB'!O9</f>
        <v>4.3560478508677534</v>
      </c>
      <c r="L26" s="80">
        <f>'9. FP SDB'!P9</f>
        <v>4.4915027078634377</v>
      </c>
      <c r="M26" s="80">
        <f>'9. FP SDB'!Q9</f>
        <v>4.5596367871329733</v>
      </c>
      <c r="N26" s="80">
        <f>'9. FP SDB'!R9</f>
        <v>4.6442429879679921</v>
      </c>
      <c r="O26" s="80">
        <f>'9. FP SDB'!S9</f>
        <v>4.6907923586009428</v>
      </c>
      <c r="P26" s="80">
        <f>'9. FP SDB'!T9</f>
        <v>4.756758670869587</v>
      </c>
      <c r="Q26" s="80">
        <f>'9. FP SDB'!U9</f>
        <v>4.8248211185651488</v>
      </c>
      <c r="R26" s="80">
        <f>'9. FP SDB'!V9</f>
        <v>4.9721870736483513</v>
      </c>
      <c r="S26" s="80">
        <f>'9. FP SDB'!W9</f>
        <v>5.1209709329162738</v>
      </c>
      <c r="T26" s="80">
        <f>'9. FP SDB'!X9</f>
        <v>5.270284899736966</v>
      </c>
      <c r="U26" s="80">
        <f>'9. FP SDB'!Y9</f>
        <v>5.4193950620350524</v>
      </c>
      <c r="V26" s="80">
        <f>'9. FP SDB'!Z9</f>
        <v>5.5691052071583638</v>
      </c>
      <c r="W26" s="80">
        <f>'9. FP SDB'!AA9</f>
        <v>5.6931222285898588</v>
      </c>
      <c r="X26" s="80">
        <f>'9. FP SDB'!AB9</f>
        <v>5.8042599979988285</v>
      </c>
      <c r="Y26" s="80">
        <f>'9. FP SDB'!AC9</f>
        <v>5.9161907410640495</v>
      </c>
      <c r="Z26" s="80">
        <f>'9. FP SDB'!AD9</f>
        <v>6.0271752741643958</v>
      </c>
      <c r="AA26" s="80">
        <f>'9. FP SDB'!AE9</f>
        <v>6.1377188944964818</v>
      </c>
      <c r="AB26" s="80">
        <f>'9. FP SDB'!AF9</f>
        <v>6.2609730201769356</v>
      </c>
      <c r="AC26" s="80">
        <f>'9. FP SDB'!AG9</f>
        <v>6.372373354734302</v>
      </c>
      <c r="AD26" s="80">
        <f>'9. FP SDB'!AH9</f>
        <v>6.4829653297780787</v>
      </c>
      <c r="AE26" s="80">
        <f>'9. FP SDB'!AI9</f>
        <v>6.5945157951848898</v>
      </c>
      <c r="AF26" s="80">
        <f>'9. FP SDB'!AJ9</f>
        <v>6.7066994411611383</v>
      </c>
      <c r="AG26" s="80">
        <f>'9. FP SDB'!AK9</f>
        <v>6.8183209894851231</v>
      </c>
      <c r="AH26" s="80">
        <f>'9. FP SDB'!AL9</f>
        <v>6.929174190102783</v>
      </c>
      <c r="AI26" s="80">
        <f>'9. FP SDB'!AM9</f>
        <v>7.0414459894975163</v>
      </c>
      <c r="AJ26" s="80">
        <f>'9. FP SDB'!AN9</f>
        <v>7.1531988504558637</v>
      </c>
      <c r="AK26" s="80">
        <f>'9. FP SDB'!AO9</f>
        <v>7.2646779859357569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  <c r="AG30" s="90"/>
      <c r="AH30" s="90"/>
      <c r="AI30" s="90"/>
      <c r="AJ30" s="90"/>
      <c r="AK30" s="90"/>
    </row>
    <row r="31" spans="1:37" x14ac:dyDescent="0.2">
      <c r="A31" s="91"/>
      <c r="B31" s="92" t="s">
        <v>104</v>
      </c>
      <c r="C31" s="93">
        <f>'4. BL SDB'!L10</f>
        <v>2.8226767916303146</v>
      </c>
      <c r="D31" s="93">
        <f>'4. BL SDB'!M10</f>
        <v>2.8790517507940572</v>
      </c>
      <c r="E31" s="93">
        <f>'4. BL SDB'!N10</f>
        <v>2.9671620391279956</v>
      </c>
      <c r="F31" s="93">
        <f>'4. BL SDB'!O10</f>
        <v>3.0647062604955266</v>
      </c>
      <c r="G31" s="93">
        <f>'4. BL SDB'!P10</f>
        <v>3.1178479877706415</v>
      </c>
      <c r="H31" s="93">
        <f>'4. BL SDB'!Q10</f>
        <v>3.2684680412567122</v>
      </c>
      <c r="I31" s="93">
        <f>'4. BL SDB'!R10</f>
        <v>3.2728431044393682</v>
      </c>
      <c r="J31" s="93">
        <f>'4. BL SDB'!S10</f>
        <v>3.2378108207514917</v>
      </c>
      <c r="K31" s="93">
        <f>'4. BL SDB'!T10</f>
        <v>3.2272263093915372</v>
      </c>
      <c r="L31" s="93">
        <f>'4. BL SDB'!U10</f>
        <v>3.2126907601746399</v>
      </c>
      <c r="M31" s="93">
        <f>'4. BL SDB'!V10</f>
        <v>3.4981041289125665</v>
      </c>
      <c r="N31" s="93">
        <f>'4. BL SDB'!W10</f>
        <v>3.5992840163041588</v>
      </c>
      <c r="O31" s="93">
        <f>'4. BL SDB'!X10</f>
        <v>3.7034945355601701</v>
      </c>
      <c r="P31" s="93">
        <f>'4. BL SDB'!Y10</f>
        <v>3.8044903158282457</v>
      </c>
      <c r="Q31" s="93">
        <f>'4. BL SDB'!Z10</f>
        <v>3.9050455137407769</v>
      </c>
      <c r="R31" s="93">
        <f>'4. BL SDB'!AA10</f>
        <v>4.0986840941177567</v>
      </c>
      <c r="S31" s="93">
        <f>'4. BL SDB'!AB10</f>
        <v>4.1596824492548325</v>
      </c>
      <c r="T31" s="93">
        <f>'4. BL SDB'!AC10</f>
        <v>4.2288901521249702</v>
      </c>
      <c r="U31" s="93">
        <f>'4. BL SDB'!AD10</f>
        <v>4.2864545189956367</v>
      </c>
      <c r="V31" s="93">
        <f>'4. BL SDB'!AE10</f>
        <v>4.347279650468554</v>
      </c>
      <c r="W31" s="93">
        <f>'4. BL SDB'!AF10</f>
        <v>4.5958891398663653</v>
      </c>
      <c r="X31" s="93">
        <f>'4. BL SDB'!AG10</f>
        <v>4.6639503169332865</v>
      </c>
      <c r="Y31" s="93">
        <f>'4. BL SDB'!AH10</f>
        <v>4.72085738070456</v>
      </c>
      <c r="Z31" s="93">
        <f>'4. BL SDB'!AI10</f>
        <v>4.7773890760737849</v>
      </c>
      <c r="AA31" s="93">
        <f>'4. BL SDB'!AJ10</f>
        <v>4.8351287359315664</v>
      </c>
      <c r="AB31" s="93">
        <f>'4. BL SDB'!AK10</f>
        <v>4.9040851902932747</v>
      </c>
      <c r="AC31" s="93">
        <f>'4. BL SDB'!AL10</f>
        <v>4.9676766757182413</v>
      </c>
      <c r="AD31" s="93">
        <f>'4. BL SDB'!AM10</f>
        <v>5.0333544233487508</v>
      </c>
      <c r="AE31" s="93">
        <f>'4. BL SDB'!AN10</f>
        <v>5.0905008708157569</v>
      </c>
      <c r="AF31" s="93">
        <f>'4. BL SDB'!AO10</f>
        <v>5.1511146108071761</v>
      </c>
      <c r="AG31" s="93"/>
      <c r="AH31" s="93"/>
      <c r="AI31" s="93"/>
      <c r="AJ31" s="93"/>
      <c r="AK31" s="93"/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2.8226767916303146</v>
      </c>
      <c r="D66" s="93">
        <f>'9. FP SDB'!M10</f>
        <v>2.8790517507940572</v>
      </c>
      <c r="E66" s="93">
        <f>'9. FP SDB'!N10</f>
        <v>2.9671620391279956</v>
      </c>
      <c r="F66" s="93">
        <f>'9. FP SDB'!O10</f>
        <v>3.0647062604955266</v>
      </c>
      <c r="G66" s="93">
        <f>'9. FP SDB'!P10</f>
        <v>3.1178479877706415</v>
      </c>
      <c r="H66" s="93">
        <f>'9. FP SDB'!Q10</f>
        <v>3.2684680412567122</v>
      </c>
      <c r="I66" s="93">
        <f>'9. FP SDB'!R10</f>
        <v>3.2728431044393682</v>
      </c>
      <c r="J66" s="93">
        <f>'9. FP SDB'!S10</f>
        <v>3.2378108207514917</v>
      </c>
      <c r="K66" s="93">
        <f>'9. FP SDB'!T10</f>
        <v>3.2272263093915372</v>
      </c>
      <c r="L66" s="93">
        <f>'9. FP SDB'!U10</f>
        <v>3.2126907601746399</v>
      </c>
      <c r="M66" s="93">
        <f>'9. FP SDB'!V10</f>
        <v>3.4981041289125665</v>
      </c>
      <c r="N66" s="93">
        <f>'9. FP SDB'!W10</f>
        <v>3.5992840163041588</v>
      </c>
      <c r="O66" s="93">
        <f>'9. FP SDB'!X10</f>
        <v>3.7034945355601701</v>
      </c>
      <c r="P66" s="93">
        <f>'9. FP SDB'!Y10</f>
        <v>3.8044903158282457</v>
      </c>
      <c r="Q66" s="93">
        <f>'9. FP SDB'!Z10</f>
        <v>3.9050455137407769</v>
      </c>
      <c r="R66" s="93">
        <f>'9. FP SDB'!AA10</f>
        <v>4.0986840941177567</v>
      </c>
      <c r="S66" s="93">
        <f>'9. FP SDB'!AB10</f>
        <v>4.1596824492548325</v>
      </c>
      <c r="T66" s="93">
        <f>'9. FP SDB'!AC10</f>
        <v>4.2288901521249702</v>
      </c>
      <c r="U66" s="93">
        <f>'9. FP SDB'!AD10</f>
        <v>4.2864545189956367</v>
      </c>
      <c r="V66" s="93">
        <f>'9. FP SDB'!AE10</f>
        <v>4.347279650468554</v>
      </c>
      <c r="W66" s="93">
        <f>'9. FP SDB'!AF10</f>
        <v>4.5958891398663653</v>
      </c>
      <c r="X66" s="93">
        <f>'9. FP SDB'!AG10</f>
        <v>4.6639503169332865</v>
      </c>
      <c r="Y66" s="93">
        <f>'9. FP SDB'!AH10</f>
        <v>4.72085738070456</v>
      </c>
      <c r="Z66" s="93">
        <f>'9. FP SDB'!AI10</f>
        <v>4.7773890760737849</v>
      </c>
      <c r="AA66" s="93">
        <f>'9. FP SDB'!AJ10</f>
        <v>4.8351287359315664</v>
      </c>
      <c r="AB66" s="93">
        <f>'9. FP SDB'!AK10</f>
        <v>4.9040851902932747</v>
      </c>
      <c r="AC66" s="93">
        <f>'9. FP SDB'!AL10</f>
        <v>4.9676766757182413</v>
      </c>
      <c r="AD66" s="93">
        <f>'9. FP SDB'!AM10</f>
        <v>5.0333544233487508</v>
      </c>
      <c r="AE66" s="93">
        <f>'9. FP SDB'!AN10</f>
        <v>5.0905008708157569</v>
      </c>
      <c r="AF66" s="93">
        <f>'9. FP SDB'!AO10</f>
        <v>5.1511146108071761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15" t="str">
        <f>'TITLE PAGE'!D9</f>
        <v>Dŵr Cymru Welsh Water</v>
      </c>
      <c r="J102" s="916"/>
      <c r="K102" s="917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18" t="str">
        <f>'TITLE PAGE'!D10</f>
        <v>Lleyn Harlech</v>
      </c>
      <c r="J103" s="919"/>
      <c r="K103" s="920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21">
        <f>'TITLE PAGE'!D11</f>
        <v>8034</v>
      </c>
      <c r="J104" s="922"/>
      <c r="K104" s="923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18" t="str">
        <f>'TITLE PAGE'!D13</f>
        <v>1 in 20</v>
      </c>
      <c r="J106" s="919"/>
      <c r="K106" s="920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K31 C66:AF66">
    <cfRule type="cellIs" dxfId="13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showGridLines="0" zoomScale="75" zoomScaleNormal="75" zoomScaleSheetLayoutView="55" workbookViewId="0">
      <selection activeCell="M18" sqref="M18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style="84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8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8" t="s">
        <v>110</v>
      </c>
      <c r="E2" s="803" t="s">
        <v>111</v>
      </c>
      <c r="F2" s="803" t="s">
        <v>112</v>
      </c>
      <c r="G2" s="803" t="s">
        <v>113</v>
      </c>
      <c r="H2" s="803" t="s">
        <v>114</v>
      </c>
      <c r="I2" s="803" t="s">
        <v>115</v>
      </c>
      <c r="J2" s="804" t="s">
        <v>116</v>
      </c>
      <c r="K2" s="797" t="s">
        <v>782</v>
      </c>
    </row>
    <row r="3" spans="1:36" ht="21.75" customHeight="1" x14ac:dyDescent="0.25">
      <c r="A3" s="143"/>
      <c r="B3" s="143"/>
      <c r="C3" s="483" t="s">
        <v>117</v>
      </c>
      <c r="D3" s="798"/>
      <c r="E3" s="798"/>
      <c r="F3" s="798"/>
      <c r="G3" s="798"/>
      <c r="H3" s="798"/>
      <c r="I3" s="798"/>
      <c r="J3" s="798"/>
      <c r="K3" s="798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  <c r="AC3" s="420"/>
      <c r="AD3" s="420"/>
      <c r="AE3" s="420"/>
      <c r="AF3" s="420"/>
      <c r="AG3" s="420"/>
      <c r="AH3" s="420"/>
      <c r="AI3" s="420"/>
      <c r="AJ3" s="420"/>
    </row>
    <row r="4" spans="1:36" x14ac:dyDescent="0.2">
      <c r="A4" s="144"/>
      <c r="B4" s="144"/>
      <c r="C4" s="484" t="s">
        <v>118</v>
      </c>
      <c r="D4" s="260" t="s">
        <v>119</v>
      </c>
      <c r="E4" s="260" t="s">
        <v>120</v>
      </c>
      <c r="F4" s="260" t="s">
        <v>120</v>
      </c>
      <c r="G4" s="260" t="s">
        <v>120</v>
      </c>
      <c r="H4" s="805">
        <f>SUM(H5:H9)</f>
        <v>4.1735397824842586</v>
      </c>
      <c r="I4" s="805">
        <f>SUM(I5:I9)</f>
        <v>6.827232876712328</v>
      </c>
      <c r="J4" s="793" t="s">
        <v>120</v>
      </c>
      <c r="K4" s="806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  <c r="AC4" s="420"/>
      <c r="AD4" s="420"/>
      <c r="AE4" s="420"/>
      <c r="AF4" s="420"/>
      <c r="AG4" s="420"/>
      <c r="AH4" s="420"/>
      <c r="AI4" s="420"/>
      <c r="AJ4" s="420"/>
    </row>
    <row r="5" spans="1:36" x14ac:dyDescent="0.2">
      <c r="A5" s="145"/>
      <c r="B5" s="145"/>
      <c r="C5" s="421" t="s">
        <v>120</v>
      </c>
      <c r="D5" s="374" t="s">
        <v>121</v>
      </c>
      <c r="E5" s="422" t="s">
        <v>805</v>
      </c>
      <c r="F5" s="842" t="s">
        <v>806</v>
      </c>
      <c r="G5" s="422" t="s">
        <v>798</v>
      </c>
      <c r="H5" s="838">
        <v>1.667419004006869</v>
      </c>
      <c r="I5" s="838">
        <v>2.2812328767123287</v>
      </c>
      <c r="J5" s="422" t="s">
        <v>799</v>
      </c>
      <c r="K5" s="422">
        <v>0</v>
      </c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</row>
    <row r="6" spans="1:36" ht="25.5" x14ac:dyDescent="0.2">
      <c r="A6" s="145"/>
      <c r="B6" s="145"/>
      <c r="C6" s="421"/>
      <c r="D6" s="374" t="s">
        <v>121</v>
      </c>
      <c r="E6" s="422" t="s">
        <v>807</v>
      </c>
      <c r="F6" s="842" t="s">
        <v>808</v>
      </c>
      <c r="G6" s="422" t="s">
        <v>798</v>
      </c>
      <c r="H6" s="838">
        <v>1.0383926731539783</v>
      </c>
      <c r="I6" s="838">
        <v>2.2730000000000001</v>
      </c>
      <c r="J6" s="422" t="s">
        <v>799</v>
      </c>
      <c r="K6" s="422">
        <v>0</v>
      </c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</row>
    <row r="7" spans="1:36" ht="25.5" x14ac:dyDescent="0.2">
      <c r="A7" s="145"/>
      <c r="B7" s="145"/>
      <c r="C7" s="421"/>
      <c r="D7" s="374" t="s">
        <v>121</v>
      </c>
      <c r="E7" s="422" t="s">
        <v>809</v>
      </c>
      <c r="F7" s="842" t="s">
        <v>810</v>
      </c>
      <c r="G7" s="422" t="s">
        <v>798</v>
      </c>
      <c r="H7" s="838">
        <v>1.4677281053234119</v>
      </c>
      <c r="I7" s="838">
        <v>2.2730000000000001</v>
      </c>
      <c r="J7" s="422" t="s">
        <v>799</v>
      </c>
      <c r="K7" s="422">
        <v>0</v>
      </c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  <c r="AC7" s="420"/>
      <c r="AD7" s="420"/>
      <c r="AE7" s="420"/>
      <c r="AF7" s="420"/>
      <c r="AG7" s="420"/>
      <c r="AH7" s="420"/>
      <c r="AI7" s="420"/>
      <c r="AJ7" s="420"/>
    </row>
    <row r="8" spans="1:36" x14ac:dyDescent="0.2">
      <c r="A8" s="145"/>
      <c r="B8" s="145"/>
      <c r="C8" s="421"/>
      <c r="D8" s="374"/>
      <c r="E8" s="422"/>
      <c r="F8" s="842"/>
      <c r="G8" s="422"/>
      <c r="H8" s="838"/>
      <c r="I8" s="838"/>
      <c r="J8" s="422"/>
      <c r="K8" s="422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  <c r="AC8" s="420"/>
      <c r="AD8" s="420"/>
      <c r="AE8" s="420"/>
      <c r="AF8" s="420"/>
      <c r="AG8" s="420"/>
      <c r="AH8" s="420"/>
      <c r="AI8" s="420"/>
      <c r="AJ8" s="420"/>
    </row>
    <row r="9" spans="1:36" x14ac:dyDescent="0.2">
      <c r="A9" s="145"/>
      <c r="B9" s="145"/>
      <c r="C9" s="421"/>
      <c r="D9" s="374" t="s">
        <v>121</v>
      </c>
      <c r="E9" s="422"/>
      <c r="F9" s="842"/>
      <c r="G9" s="422"/>
      <c r="H9" s="838"/>
      <c r="I9" s="838"/>
      <c r="J9" s="422"/>
      <c r="K9" s="422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  <c r="AC9" s="420"/>
      <c r="AD9" s="420"/>
      <c r="AE9" s="420"/>
      <c r="AF9" s="420"/>
      <c r="AG9" s="420"/>
      <c r="AH9" s="420"/>
      <c r="AI9" s="420"/>
      <c r="AJ9" s="420"/>
    </row>
    <row r="10" spans="1:36" ht="25.5" x14ac:dyDescent="0.2">
      <c r="A10" s="145"/>
      <c r="B10" s="145"/>
      <c r="C10" s="807" t="s">
        <v>781</v>
      </c>
      <c r="D10" s="792" t="s">
        <v>110</v>
      </c>
      <c r="E10" s="792" t="s">
        <v>111</v>
      </c>
      <c r="F10" s="792" t="s">
        <v>112</v>
      </c>
      <c r="G10" s="792" t="s">
        <v>113</v>
      </c>
      <c r="H10" s="839" t="s">
        <v>126</v>
      </c>
      <c r="I10" s="839" t="s">
        <v>115</v>
      </c>
      <c r="J10" s="795"/>
      <c r="K10" s="799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  <c r="AC10" s="420"/>
      <c r="AD10" s="420"/>
      <c r="AE10" s="420"/>
      <c r="AF10" s="420"/>
      <c r="AG10" s="420"/>
      <c r="AH10" s="420"/>
      <c r="AI10" s="420"/>
      <c r="AJ10" s="420"/>
    </row>
    <row r="11" spans="1:36" x14ac:dyDescent="0.2">
      <c r="A11" s="146"/>
      <c r="B11" s="147"/>
      <c r="C11" s="417" t="s">
        <v>122</v>
      </c>
      <c r="D11" s="418" t="s">
        <v>123</v>
      </c>
      <c r="E11" s="258" t="s">
        <v>120</v>
      </c>
      <c r="F11" s="419" t="s">
        <v>124</v>
      </c>
      <c r="G11" s="258" t="s">
        <v>120</v>
      </c>
      <c r="H11" s="380">
        <f>SUM(H13:H18)</f>
        <v>13.269460217515743</v>
      </c>
      <c r="I11" s="840" t="s">
        <v>120</v>
      </c>
      <c r="J11" s="793" t="s">
        <v>120</v>
      </c>
      <c r="K11" s="802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  <c r="AC11" s="420"/>
      <c r="AD11" s="420"/>
      <c r="AE11" s="420"/>
      <c r="AF11" s="420"/>
      <c r="AG11" s="420"/>
      <c r="AH11" s="420"/>
      <c r="AI11" s="420"/>
      <c r="AJ11" s="420"/>
    </row>
    <row r="12" spans="1:36" x14ac:dyDescent="0.2">
      <c r="A12" s="146"/>
      <c r="B12" s="147"/>
      <c r="C12" s="421" t="s">
        <v>120</v>
      </c>
      <c r="D12" s="374" t="s">
        <v>120</v>
      </c>
      <c r="E12" s="419" t="s">
        <v>797</v>
      </c>
      <c r="F12" s="419"/>
      <c r="G12" s="258" t="s">
        <v>120</v>
      </c>
      <c r="H12" s="380">
        <f>SUM(H13:H17)</f>
        <v>13.269460217515743</v>
      </c>
      <c r="I12" s="840" t="s">
        <v>120</v>
      </c>
      <c r="J12" s="793" t="s">
        <v>120</v>
      </c>
      <c r="K12" s="802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0"/>
      <c r="AC12" s="420"/>
      <c r="AD12" s="420"/>
      <c r="AE12" s="420"/>
      <c r="AF12" s="420"/>
      <c r="AG12" s="420"/>
      <c r="AH12" s="420"/>
      <c r="AI12" s="420"/>
      <c r="AJ12" s="420"/>
    </row>
    <row r="13" spans="1:36" x14ac:dyDescent="0.2">
      <c r="A13" s="145"/>
      <c r="B13" s="145"/>
      <c r="C13" s="421" t="s">
        <v>120</v>
      </c>
      <c r="D13" s="374" t="s">
        <v>121</v>
      </c>
      <c r="E13" s="422" t="s">
        <v>800</v>
      </c>
      <c r="F13" s="842" t="s">
        <v>801</v>
      </c>
      <c r="G13" s="422" t="s">
        <v>802</v>
      </c>
      <c r="H13" s="838">
        <v>5.3017933600457932</v>
      </c>
      <c r="I13" s="838">
        <v>6.3287671232876717</v>
      </c>
      <c r="J13" s="422" t="s">
        <v>799</v>
      </c>
      <c r="K13" s="422">
        <v>0</v>
      </c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  <c r="AC13" s="420"/>
      <c r="AD13" s="420"/>
      <c r="AE13" s="420"/>
      <c r="AF13" s="420"/>
      <c r="AG13" s="420"/>
      <c r="AH13" s="420"/>
      <c r="AI13" s="420"/>
      <c r="AJ13" s="420"/>
    </row>
    <row r="14" spans="1:36" x14ac:dyDescent="0.2">
      <c r="A14" s="145"/>
      <c r="B14" s="145"/>
      <c r="C14" s="421" t="s">
        <v>120</v>
      </c>
      <c r="D14" s="374" t="s">
        <v>121</v>
      </c>
      <c r="E14" s="422" t="s">
        <v>803</v>
      </c>
      <c r="F14" s="842" t="s">
        <v>804</v>
      </c>
      <c r="G14" s="422" t="s">
        <v>798</v>
      </c>
      <c r="H14" s="838">
        <v>7.9676668574699505</v>
      </c>
      <c r="I14" s="838">
        <v>12.305205479452054</v>
      </c>
      <c r="J14" s="422" t="s">
        <v>799</v>
      </c>
      <c r="K14" s="422">
        <v>0</v>
      </c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  <c r="AC14" s="420"/>
      <c r="AD14" s="420"/>
      <c r="AE14" s="420"/>
      <c r="AF14" s="420"/>
      <c r="AG14" s="420"/>
      <c r="AH14" s="420"/>
      <c r="AI14" s="420"/>
      <c r="AJ14" s="420"/>
    </row>
    <row r="15" spans="1:36" x14ac:dyDescent="0.2">
      <c r="A15" s="145"/>
      <c r="B15" s="145"/>
      <c r="C15" s="421" t="s">
        <v>120</v>
      </c>
      <c r="D15" s="374" t="s">
        <v>121</v>
      </c>
      <c r="E15" s="422"/>
      <c r="F15" s="842"/>
      <c r="G15" s="422"/>
      <c r="H15" s="838"/>
      <c r="I15" s="838"/>
      <c r="J15" s="422"/>
      <c r="K15" s="422"/>
    </row>
    <row r="16" spans="1:36" x14ac:dyDescent="0.2">
      <c r="A16" s="145"/>
      <c r="B16" s="145"/>
      <c r="C16" s="421" t="s">
        <v>120</v>
      </c>
      <c r="D16" s="374" t="s">
        <v>121</v>
      </c>
      <c r="E16" s="422"/>
      <c r="F16" s="843"/>
      <c r="G16" s="423"/>
      <c r="H16" s="424"/>
      <c r="I16" s="425"/>
      <c r="J16" s="794"/>
      <c r="K16" s="800"/>
    </row>
    <row r="17" spans="1:11" x14ac:dyDescent="0.2">
      <c r="A17" s="145"/>
      <c r="B17" s="145"/>
      <c r="C17" s="421" t="s">
        <v>120</v>
      </c>
      <c r="D17" s="374" t="s">
        <v>121</v>
      </c>
      <c r="E17" s="422"/>
      <c r="F17" s="843"/>
      <c r="G17" s="423"/>
      <c r="H17" s="424"/>
      <c r="I17" s="425"/>
      <c r="J17" s="794"/>
      <c r="K17" s="800"/>
    </row>
    <row r="18" spans="1:11" ht="25.5" x14ac:dyDescent="0.2">
      <c r="A18" s="149"/>
      <c r="B18" s="149"/>
      <c r="C18" s="486" t="s">
        <v>125</v>
      </c>
      <c r="D18" s="487" t="s">
        <v>110</v>
      </c>
      <c r="E18" s="488" t="s">
        <v>111</v>
      </c>
      <c r="F18" s="488" t="s">
        <v>112</v>
      </c>
      <c r="G18" s="488" t="s">
        <v>113</v>
      </c>
      <c r="H18" s="841" t="s">
        <v>126</v>
      </c>
      <c r="I18" s="841" t="s">
        <v>115</v>
      </c>
      <c r="J18" s="796" t="s">
        <v>127</v>
      </c>
      <c r="K18" s="800"/>
    </row>
    <row r="19" spans="1:11" x14ac:dyDescent="0.2">
      <c r="A19" s="150"/>
      <c r="B19" s="147"/>
      <c r="C19" s="417" t="s">
        <v>128</v>
      </c>
      <c r="D19" s="418" t="s">
        <v>129</v>
      </c>
      <c r="E19" s="418" t="s">
        <v>120</v>
      </c>
      <c r="F19" s="418" t="s">
        <v>120</v>
      </c>
      <c r="G19" s="418" t="s">
        <v>120</v>
      </c>
      <c r="H19" s="485">
        <f>SUM(H20:H22)</f>
        <v>0</v>
      </c>
      <c r="I19" s="485">
        <f>SUM(I20:I22)</f>
        <v>0</v>
      </c>
      <c r="J19" s="793" t="s">
        <v>120</v>
      </c>
      <c r="K19" s="801"/>
    </row>
    <row r="20" spans="1:11" x14ac:dyDescent="0.2">
      <c r="A20" s="145"/>
      <c r="B20" s="145"/>
      <c r="C20" s="421"/>
      <c r="D20" s="374" t="s">
        <v>121</v>
      </c>
      <c r="E20" s="422"/>
      <c r="F20" s="842"/>
      <c r="G20" s="422"/>
      <c r="H20" s="838"/>
      <c r="I20" s="838"/>
      <c r="J20" s="422"/>
      <c r="K20" s="422"/>
    </row>
    <row r="21" spans="1:11" x14ac:dyDescent="0.2">
      <c r="A21" s="145"/>
      <c r="B21" s="145"/>
      <c r="C21" s="421"/>
      <c r="D21" s="374" t="s">
        <v>121</v>
      </c>
      <c r="E21" s="422"/>
      <c r="F21" s="842"/>
      <c r="G21" s="422"/>
      <c r="H21" s="838"/>
      <c r="I21" s="838"/>
      <c r="J21" s="422"/>
      <c r="K21" s="422"/>
    </row>
    <row r="22" spans="1:11" x14ac:dyDescent="0.2">
      <c r="A22" s="145"/>
      <c r="B22" s="145"/>
      <c r="C22" s="421" t="s">
        <v>120</v>
      </c>
      <c r="D22" s="374" t="s">
        <v>121</v>
      </c>
      <c r="E22" s="422"/>
      <c r="F22" s="842"/>
      <c r="G22" s="422"/>
      <c r="H22" s="838"/>
      <c r="I22" s="838"/>
      <c r="J22" s="422"/>
      <c r="K22" s="422"/>
    </row>
    <row r="23" spans="1:11" ht="25.5" x14ac:dyDescent="0.2">
      <c r="A23" s="150"/>
      <c r="B23" s="147"/>
      <c r="C23" s="489" t="s">
        <v>130</v>
      </c>
      <c r="D23" s="487" t="s">
        <v>110</v>
      </c>
      <c r="E23" s="488" t="s">
        <v>111</v>
      </c>
      <c r="F23" s="488" t="s">
        <v>112</v>
      </c>
      <c r="G23" s="488" t="s">
        <v>113</v>
      </c>
      <c r="H23" s="841" t="s">
        <v>126</v>
      </c>
      <c r="I23" s="841" t="s">
        <v>115</v>
      </c>
      <c r="J23" s="796" t="s">
        <v>131</v>
      </c>
      <c r="K23" s="800"/>
    </row>
    <row r="24" spans="1:11" x14ac:dyDescent="0.2">
      <c r="A24" s="150"/>
      <c r="B24" s="147"/>
      <c r="C24" s="417" t="s">
        <v>132</v>
      </c>
      <c r="D24" s="418" t="s">
        <v>133</v>
      </c>
      <c r="E24" s="418" t="s">
        <v>120</v>
      </c>
      <c r="F24" s="418" t="s">
        <v>120</v>
      </c>
      <c r="G24" s="418" t="s">
        <v>120</v>
      </c>
      <c r="H24" s="485">
        <f>SUM(H25:H26)</f>
        <v>0</v>
      </c>
      <c r="I24" s="485">
        <f>SUM(I25:I26)</f>
        <v>0</v>
      </c>
      <c r="J24" s="793" t="s">
        <v>120</v>
      </c>
      <c r="K24" s="801"/>
    </row>
    <row r="25" spans="1:11" x14ac:dyDescent="0.2">
      <c r="A25" s="150"/>
      <c r="B25" s="147"/>
      <c r="C25" s="421"/>
      <c r="D25" s="374" t="s">
        <v>121</v>
      </c>
      <c r="E25" s="422"/>
      <c r="F25" s="843"/>
      <c r="G25" s="423"/>
      <c r="H25" s="424"/>
      <c r="I25" s="425"/>
      <c r="J25" s="794"/>
      <c r="K25" s="800"/>
    </row>
    <row r="26" spans="1:11" x14ac:dyDescent="0.2">
      <c r="A26" s="150"/>
      <c r="B26" s="147"/>
      <c r="C26" s="421" t="s">
        <v>120</v>
      </c>
      <c r="D26" s="374" t="s">
        <v>121</v>
      </c>
      <c r="E26" s="422"/>
      <c r="F26" s="843"/>
      <c r="G26" s="423"/>
      <c r="H26" s="424"/>
      <c r="I26" s="425"/>
      <c r="J26" s="794"/>
      <c r="K26" s="800"/>
    </row>
    <row r="27" spans="1:11" x14ac:dyDescent="0.2">
      <c r="A27" s="151"/>
      <c r="B27" s="152"/>
      <c r="C27" s="148" t="s">
        <v>120</v>
      </c>
      <c r="D27" s="148" t="s">
        <v>120</v>
      </c>
      <c r="E27" s="148" t="s">
        <v>120</v>
      </c>
      <c r="F27" s="153" t="s">
        <v>120</v>
      </c>
      <c r="G27" s="148" t="s">
        <v>120</v>
      </c>
      <c r="H27" s="148" t="s">
        <v>120</v>
      </c>
      <c r="I27" s="148" t="s">
        <v>120</v>
      </c>
      <c r="J27" s="153" t="s">
        <v>120</v>
      </c>
      <c r="K27" s="148"/>
    </row>
    <row r="28" spans="1:11" x14ac:dyDescent="0.2">
      <c r="A28" s="149"/>
      <c r="B28" s="149"/>
      <c r="C28" s="154" t="s">
        <v>4</v>
      </c>
      <c r="D28" s="155"/>
      <c r="E28" s="156" t="str">
        <f>'TITLE PAGE'!D9</f>
        <v>Dŵr Cymru Welsh Water</v>
      </c>
      <c r="F28" s="153"/>
      <c r="G28" s="148"/>
      <c r="H28" s="148"/>
      <c r="I28" s="148"/>
      <c r="J28" s="157"/>
      <c r="K28" s="148"/>
    </row>
    <row r="29" spans="1:11" x14ac:dyDescent="0.2">
      <c r="A29" s="149"/>
      <c r="B29" s="149"/>
      <c r="C29" s="158" t="s">
        <v>5</v>
      </c>
      <c r="D29" s="159"/>
      <c r="E29" s="160" t="str">
        <f>'TITLE PAGE'!D10</f>
        <v>Lleyn Harlech</v>
      </c>
      <c r="F29" s="153"/>
      <c r="G29" s="148"/>
      <c r="H29" s="148"/>
      <c r="I29" s="148"/>
      <c r="J29" s="153"/>
      <c r="K29" s="161"/>
    </row>
    <row r="30" spans="1:11" x14ac:dyDescent="0.2">
      <c r="A30" s="149"/>
      <c r="B30" s="149"/>
      <c r="C30" s="158" t="s">
        <v>6</v>
      </c>
      <c r="D30" s="162"/>
      <c r="E30" s="163">
        <f>'TITLE PAGE'!D11</f>
        <v>8034</v>
      </c>
      <c r="F30" s="844"/>
      <c r="G30" s="164"/>
      <c r="H30" s="164"/>
      <c r="I30" s="164"/>
      <c r="J30" s="165"/>
      <c r="K30" s="161"/>
    </row>
    <row r="31" spans="1:11" x14ac:dyDescent="0.2">
      <c r="A31" s="149"/>
      <c r="B31" s="149"/>
      <c r="C31" s="158" t="s">
        <v>7</v>
      </c>
      <c r="D31" s="159"/>
      <c r="E31" s="160" t="str">
        <f>'TITLE PAGE'!D12</f>
        <v>Dry Year Annual Average</v>
      </c>
      <c r="F31" s="153"/>
      <c r="G31" s="148"/>
      <c r="H31" s="148"/>
      <c r="I31" s="148"/>
      <c r="J31" s="165"/>
      <c r="K31" s="161"/>
    </row>
    <row r="32" spans="1:11" x14ac:dyDescent="0.2">
      <c r="A32" s="149"/>
      <c r="B32" s="149"/>
      <c r="C32" s="166" t="s">
        <v>8</v>
      </c>
      <c r="D32" s="167"/>
      <c r="E32" s="168" t="str">
        <f>'TITLE PAGE'!D13</f>
        <v>1 in 20</v>
      </c>
      <c r="F32" s="153"/>
      <c r="G32" s="148"/>
      <c r="H32" s="148"/>
      <c r="I32" s="148"/>
      <c r="J32" s="169"/>
      <c r="K32" s="161"/>
    </row>
    <row r="33" spans="1:11" x14ac:dyDescent="0.2">
      <c r="A33" s="170"/>
      <c r="B33" s="170"/>
      <c r="C33" s="171"/>
      <c r="D33" s="171"/>
      <c r="E33" s="171"/>
      <c r="F33" s="329"/>
      <c r="G33" s="171"/>
      <c r="H33" s="171"/>
      <c r="I33" s="171"/>
      <c r="J33" s="173"/>
      <c r="K33" s="161"/>
    </row>
    <row r="34" spans="1:11" x14ac:dyDescent="0.2">
      <c r="A34" s="170"/>
      <c r="B34" s="170"/>
      <c r="C34" s="171"/>
      <c r="D34" s="171"/>
      <c r="E34" s="171"/>
      <c r="F34" s="329"/>
      <c r="G34" s="171"/>
      <c r="H34" s="171"/>
      <c r="I34" s="171"/>
      <c r="J34" s="173"/>
      <c r="K34" s="161"/>
    </row>
    <row r="35" spans="1:11" ht="18" x14ac:dyDescent="0.25">
      <c r="A35" s="170"/>
      <c r="B35" s="170"/>
      <c r="C35" s="174" t="s">
        <v>134</v>
      </c>
      <c r="D35" s="171"/>
      <c r="E35" s="171"/>
      <c r="F35" s="329"/>
      <c r="G35" s="171"/>
      <c r="H35" s="171"/>
      <c r="I35" s="171"/>
      <c r="J35" s="173"/>
      <c r="K35" s="175"/>
    </row>
  </sheetData>
  <pageMargins left="0.7" right="0.7" top="0.75" bottom="0.75" header="0.3" footer="0.3"/>
  <pageSetup paperSize="9" scale="5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zoomScale="75" zoomScaleNormal="75" zoomScaleSheetLayoutView="25" workbookViewId="0">
      <selection activeCell="H16" sqref="H16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924"/>
      <c r="J1" s="925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27" customHeight="1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138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27" customHeight="1" x14ac:dyDescent="0.2">
      <c r="A3" s="194"/>
      <c r="B3" s="823"/>
      <c r="C3" s="473" t="s">
        <v>139</v>
      </c>
      <c r="D3" s="827" t="s">
        <v>140</v>
      </c>
      <c r="E3" s="474" t="s">
        <v>121</v>
      </c>
      <c r="F3" s="475" t="s">
        <v>72</v>
      </c>
      <c r="G3" s="475">
        <v>2</v>
      </c>
      <c r="H3" s="476">
        <v>12.123106520547932</v>
      </c>
      <c r="I3" s="892">
        <f>'4. BL SDB'!I3+I25+I10+I24-I7-I4</f>
        <v>13.244391571558454</v>
      </c>
      <c r="J3" s="892">
        <f>'4. BL SDB'!J3+J25+J10+J24-J7-J4</f>
        <v>13.253021911359991</v>
      </c>
      <c r="K3" s="892">
        <f>'4. BL SDB'!K3+K25+K10+K24-K7-K4</f>
        <v>13.239416458505309</v>
      </c>
      <c r="L3" s="477">
        <f>'4. BL SDB'!L3+L25+L10+L24-L7-L4</f>
        <v>13.095021645778933</v>
      </c>
      <c r="M3" s="477">
        <f>'4. BL SDB'!M3+M25+M10+M24-M7-M4</f>
        <v>12.92622967292424</v>
      </c>
      <c r="N3" s="477">
        <f>'4. BL SDB'!N3+N25+N10+N24-N7-N4</f>
        <v>12.742381021125473</v>
      </c>
      <c r="O3" s="477">
        <f>'4. BL SDB'!O3+O25+O10+O24-O7-O4</f>
        <v>12.549530468638961</v>
      </c>
      <c r="P3" s="477">
        <f>'4. BL SDB'!P3+P25+P10+P24-P7-P4</f>
        <v>12.39017168080197</v>
      </c>
      <c r="Q3" s="477">
        <f>'4. BL SDB'!Q3+Q25+Q10+Q24-Q7-Q4</f>
        <v>12.31379005742756</v>
      </c>
      <c r="R3" s="477">
        <f>'4. BL SDB'!R3+R25+R10+R24-R7-R4</f>
        <v>12.203883154182776</v>
      </c>
      <c r="S3" s="477">
        <f>'4. BL SDB'!S3+S25+S10+S24-S7-S4</f>
        <v>12.126981570484407</v>
      </c>
      <c r="T3" s="477">
        <f>'4. BL SDB'!T3+T25+T10+T24-T7-T4</f>
        <v>12.033494280607144</v>
      </c>
      <c r="U3" s="477">
        <f>'4. BL SDB'!U3+U25+U10+U24-U7-U4</f>
        <v>11.939640450031327</v>
      </c>
      <c r="V3" s="477">
        <f>'4. BL SDB'!V3+V25+V10+V24-V7-V4</f>
        <v>11.794636691744799</v>
      </c>
      <c r="W3" s="477">
        <f>'4. BL SDB'!W3+W25+W10+W24-W7-W4</f>
        <v>11.649582356118557</v>
      </c>
      <c r="X3" s="477">
        <f>'4. BL SDB'!X3+X25+X10+X24-X7-X4</f>
        <v>11.504216272403191</v>
      </c>
      <c r="Y3" s="477">
        <f>'4. BL SDB'!Y3+Y25+Y10+Y24-Y7-Y4</f>
        <v>11.358592298506091</v>
      </c>
      <c r="Z3" s="477">
        <f>'4. BL SDB'!Z3+Z25+Z10+Z24-Z7-Z4</f>
        <v>11.212760185182102</v>
      </c>
      <c r="AA3" s="477">
        <f>'4. BL SDB'!AA3+AA25+AA10+AA24-AA7-AA4</f>
        <v>11.10175654798449</v>
      </c>
      <c r="AB3" s="477">
        <f>'4. BL SDB'!AB3+AB25+AB10+AB24-AB7-AB4</f>
        <v>10.990719830192669</v>
      </c>
      <c r="AC3" s="477">
        <f>'4. BL SDB'!AC3+AC25+AC10+AC24-AC7-AC4</f>
        <v>10.879626490966217</v>
      </c>
      <c r="AD3" s="477">
        <f>'4. BL SDB'!AD3+AD25+AD10+AD24-AD7-AD4</f>
        <v>10.768471543826937</v>
      </c>
      <c r="AE3" s="477">
        <f>'4. BL SDB'!AE3+AE25+AE10+AE24-AE7-AE4</f>
        <v>10.657336019325044</v>
      </c>
      <c r="AF3" s="477">
        <f>'4. BL SDB'!AF3+AF25+AF10+AF24-AF7-AF4</f>
        <v>10.546182051200301</v>
      </c>
      <c r="AG3" s="477">
        <f>'4. BL SDB'!AG3+AG25+AG10+AG24-AG7-AG4</f>
        <v>10.434927939429564</v>
      </c>
      <c r="AH3" s="477">
        <f>'4. BL SDB'!AH3+AH25+AH10+AH24-AH7-AH4</f>
        <v>10.323446320685871</v>
      </c>
      <c r="AI3" s="477">
        <f>'4. BL SDB'!AI3+AI25+AI10+AI24-AI7-AI4</f>
        <v>10.211818051581352</v>
      </c>
      <c r="AJ3" s="478">
        <f>'4. BL SDB'!AJ3+AJ25+AJ10+AJ24-AJ7-AJ4</f>
        <v>10.100072855908037</v>
      </c>
      <c r="AK3" s="478">
        <f>'4. BL SDB'!AK3+AK25+AK10+AK24-AK7-AK4</f>
        <v>9.9883732896645725</v>
      </c>
      <c r="AL3" s="478">
        <f>'4. BL SDB'!AL3+AL25+AL10+AL24-AL7-AL4</f>
        <v>9.8764631297845238</v>
      </c>
      <c r="AM3" s="478">
        <f>'4. BL SDB'!AM3+AM25+AM10+AM24-AM7-AM4</f>
        <v>9.7644158186476044</v>
      </c>
      <c r="AN3" s="478">
        <f>'4. BL SDB'!AN3+AN25+AN10+AN24-AN7-AN4</f>
        <v>9.652543082869899</v>
      </c>
      <c r="AO3" s="478">
        <f>'4. BL SDB'!AO3+AO25+AO10+AO24-AO7-AO4</f>
        <v>9.5409799180902866</v>
      </c>
    </row>
    <row r="4" spans="1:41" ht="27" customHeight="1" x14ac:dyDescent="0.2">
      <c r="A4" s="195"/>
      <c r="B4" s="926" t="s">
        <v>141</v>
      </c>
      <c r="C4" s="416" t="s">
        <v>142</v>
      </c>
      <c r="D4" s="479" t="s">
        <v>143</v>
      </c>
      <c r="E4" s="480" t="s">
        <v>144</v>
      </c>
      <c r="F4" s="347" t="s">
        <v>72</v>
      </c>
      <c r="G4" s="347">
        <v>2</v>
      </c>
      <c r="H4" s="316">
        <f>SUM(H5:H6)</f>
        <v>0</v>
      </c>
      <c r="I4" s="893">
        <f t="shared" ref="I4:AJ4" si="0">SUM(I5:I6)</f>
        <v>0</v>
      </c>
      <c r="J4" s="893">
        <f t="shared" si="0"/>
        <v>0</v>
      </c>
      <c r="K4" s="893">
        <f t="shared" si="0"/>
        <v>0</v>
      </c>
      <c r="L4" s="380">
        <f t="shared" si="0"/>
        <v>0</v>
      </c>
      <c r="M4" s="380">
        <f t="shared" si="0"/>
        <v>0</v>
      </c>
      <c r="N4" s="380">
        <f t="shared" si="0"/>
        <v>0</v>
      </c>
      <c r="O4" s="380">
        <f t="shared" si="0"/>
        <v>0</v>
      </c>
      <c r="P4" s="380">
        <f t="shared" si="0"/>
        <v>0</v>
      </c>
      <c r="Q4" s="380">
        <f t="shared" si="0"/>
        <v>0</v>
      </c>
      <c r="R4" s="380">
        <f t="shared" si="0"/>
        <v>0</v>
      </c>
      <c r="S4" s="380">
        <f t="shared" si="0"/>
        <v>0</v>
      </c>
      <c r="T4" s="380">
        <f t="shared" si="0"/>
        <v>0</v>
      </c>
      <c r="U4" s="380">
        <f t="shared" si="0"/>
        <v>0</v>
      </c>
      <c r="V4" s="380">
        <f t="shared" si="0"/>
        <v>0</v>
      </c>
      <c r="W4" s="380">
        <f t="shared" si="0"/>
        <v>0</v>
      </c>
      <c r="X4" s="380">
        <f t="shared" si="0"/>
        <v>0</v>
      </c>
      <c r="Y4" s="380">
        <f t="shared" si="0"/>
        <v>0</v>
      </c>
      <c r="Z4" s="380">
        <f t="shared" si="0"/>
        <v>0</v>
      </c>
      <c r="AA4" s="380">
        <f t="shared" si="0"/>
        <v>0</v>
      </c>
      <c r="AB4" s="380">
        <f t="shared" si="0"/>
        <v>0</v>
      </c>
      <c r="AC4" s="380">
        <f t="shared" si="0"/>
        <v>0</v>
      </c>
      <c r="AD4" s="380">
        <f t="shared" si="0"/>
        <v>0</v>
      </c>
      <c r="AE4" s="380">
        <f t="shared" si="0"/>
        <v>0</v>
      </c>
      <c r="AF4" s="380">
        <f t="shared" si="0"/>
        <v>0</v>
      </c>
      <c r="AG4" s="380">
        <f t="shared" si="0"/>
        <v>0</v>
      </c>
      <c r="AH4" s="380">
        <f t="shared" si="0"/>
        <v>0</v>
      </c>
      <c r="AI4" s="380">
        <f t="shared" si="0"/>
        <v>0</v>
      </c>
      <c r="AJ4" s="397">
        <f t="shared" si="0"/>
        <v>0</v>
      </c>
      <c r="AK4" s="397">
        <f t="shared" ref="AK4:AO4" si="1">SUM(AK5:AK6)</f>
        <v>0</v>
      </c>
      <c r="AL4" s="397">
        <f t="shared" si="1"/>
        <v>0</v>
      </c>
      <c r="AM4" s="397">
        <f t="shared" si="1"/>
        <v>0</v>
      </c>
      <c r="AN4" s="397">
        <f t="shared" si="1"/>
        <v>0</v>
      </c>
      <c r="AO4" s="397">
        <f t="shared" si="1"/>
        <v>0</v>
      </c>
    </row>
    <row r="5" spans="1:41" ht="27" customHeight="1" x14ac:dyDescent="0.2">
      <c r="A5" s="196"/>
      <c r="B5" s="926"/>
      <c r="C5" s="410" t="s">
        <v>145</v>
      </c>
      <c r="D5" s="466" t="s">
        <v>146</v>
      </c>
      <c r="E5" s="399" t="s">
        <v>121</v>
      </c>
      <c r="F5" s="400" t="s">
        <v>72</v>
      </c>
      <c r="G5" s="412">
        <v>2</v>
      </c>
      <c r="H5" s="375">
        <v>0</v>
      </c>
      <c r="I5" s="295">
        <v>0</v>
      </c>
      <c r="J5" s="295">
        <v>0</v>
      </c>
      <c r="K5" s="295"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96">
        <v>0</v>
      </c>
      <c r="W5" s="296">
        <v>0</v>
      </c>
      <c r="X5" s="296">
        <v>0</v>
      </c>
      <c r="Y5" s="296">
        <v>0</v>
      </c>
      <c r="Z5" s="296">
        <v>0</v>
      </c>
      <c r="AA5" s="296">
        <v>0</v>
      </c>
      <c r="AB5" s="296">
        <v>0</v>
      </c>
      <c r="AC5" s="296">
        <v>0</v>
      </c>
      <c r="AD5" s="296">
        <v>0</v>
      </c>
      <c r="AE5" s="296">
        <v>0</v>
      </c>
      <c r="AF5" s="296">
        <v>0</v>
      </c>
      <c r="AG5" s="296">
        <v>0</v>
      </c>
      <c r="AH5" s="296">
        <v>0</v>
      </c>
      <c r="AI5" s="296">
        <v>0</v>
      </c>
      <c r="AJ5" s="824">
        <v>0</v>
      </c>
      <c r="AK5" s="824">
        <v>0</v>
      </c>
      <c r="AL5" s="824">
        <v>0</v>
      </c>
      <c r="AM5" s="824">
        <v>0</v>
      </c>
      <c r="AN5" s="824">
        <v>0</v>
      </c>
      <c r="AO5" s="824">
        <v>0</v>
      </c>
    </row>
    <row r="6" spans="1:41" ht="27" customHeight="1" x14ac:dyDescent="0.2">
      <c r="A6" s="197"/>
      <c r="B6" s="926"/>
      <c r="C6" s="481" t="s">
        <v>120</v>
      </c>
      <c r="D6" s="391" t="s">
        <v>120</v>
      </c>
      <c r="E6" s="414" t="s">
        <v>120</v>
      </c>
      <c r="F6" s="391" t="s">
        <v>120</v>
      </c>
      <c r="G6" s="391">
        <v>2</v>
      </c>
      <c r="H6" s="822" t="s">
        <v>642</v>
      </c>
      <c r="I6" s="295" t="s">
        <v>120</v>
      </c>
      <c r="J6" s="295" t="s">
        <v>120</v>
      </c>
      <c r="K6" s="295" t="s">
        <v>120</v>
      </c>
      <c r="L6" s="821" t="s">
        <v>642</v>
      </c>
      <c r="M6" s="415" t="s">
        <v>120</v>
      </c>
      <c r="N6" s="415" t="s">
        <v>120</v>
      </c>
      <c r="O6" s="415" t="s">
        <v>120</v>
      </c>
      <c r="P6" s="415" t="s">
        <v>120</v>
      </c>
      <c r="Q6" s="415" t="s">
        <v>120</v>
      </c>
      <c r="R6" s="415" t="s">
        <v>120</v>
      </c>
      <c r="S6" s="415" t="s">
        <v>120</v>
      </c>
      <c r="T6" s="415" t="s">
        <v>120</v>
      </c>
      <c r="U6" s="415" t="s">
        <v>120</v>
      </c>
      <c r="V6" s="415" t="s">
        <v>120</v>
      </c>
      <c r="W6" s="415" t="s">
        <v>120</v>
      </c>
      <c r="X6" s="415" t="s">
        <v>120</v>
      </c>
      <c r="Y6" s="415" t="s">
        <v>120</v>
      </c>
      <c r="Z6" s="415" t="s">
        <v>120</v>
      </c>
      <c r="AA6" s="415" t="s">
        <v>120</v>
      </c>
      <c r="AB6" s="415" t="s">
        <v>120</v>
      </c>
      <c r="AC6" s="415" t="s">
        <v>120</v>
      </c>
      <c r="AD6" s="415" t="s">
        <v>120</v>
      </c>
      <c r="AE6" s="415" t="s">
        <v>120</v>
      </c>
      <c r="AF6" s="415" t="s">
        <v>120</v>
      </c>
      <c r="AG6" s="415" t="s">
        <v>120</v>
      </c>
      <c r="AH6" s="415" t="s">
        <v>120</v>
      </c>
      <c r="AI6" s="415" t="s">
        <v>120</v>
      </c>
      <c r="AJ6" s="482" t="s">
        <v>120</v>
      </c>
      <c r="AK6" s="482" t="s">
        <v>120</v>
      </c>
      <c r="AL6" s="482" t="s">
        <v>120</v>
      </c>
      <c r="AM6" s="482" t="s">
        <v>120</v>
      </c>
      <c r="AN6" s="482" t="s">
        <v>120</v>
      </c>
      <c r="AO6" s="482" t="s">
        <v>120</v>
      </c>
    </row>
    <row r="7" spans="1:41" ht="27" customHeight="1" x14ac:dyDescent="0.2">
      <c r="A7" s="195"/>
      <c r="B7" s="926"/>
      <c r="C7" s="408" t="s">
        <v>147</v>
      </c>
      <c r="D7" s="346" t="s">
        <v>148</v>
      </c>
      <c r="E7" s="409" t="s">
        <v>149</v>
      </c>
      <c r="F7" s="288" t="s">
        <v>72</v>
      </c>
      <c r="G7" s="288">
        <v>2</v>
      </c>
      <c r="H7" s="316">
        <f>SUM(H8:H9)</f>
        <v>0.27561489071038237</v>
      </c>
      <c r="I7" s="295">
        <f t="shared" ref="I7:AJ7" si="2">SUM(I8:I9)</f>
        <v>0</v>
      </c>
      <c r="J7" s="295">
        <f t="shared" si="2"/>
        <v>0</v>
      </c>
      <c r="K7" s="295">
        <f t="shared" si="2"/>
        <v>0</v>
      </c>
      <c r="L7" s="380">
        <f t="shared" si="2"/>
        <v>0</v>
      </c>
      <c r="M7" s="380">
        <f t="shared" si="2"/>
        <v>0</v>
      </c>
      <c r="N7" s="380">
        <f t="shared" si="2"/>
        <v>0</v>
      </c>
      <c r="O7" s="380">
        <f t="shared" si="2"/>
        <v>0</v>
      </c>
      <c r="P7" s="380">
        <f t="shared" si="2"/>
        <v>0</v>
      </c>
      <c r="Q7" s="380">
        <f t="shared" si="2"/>
        <v>0</v>
      </c>
      <c r="R7" s="380">
        <f t="shared" si="2"/>
        <v>0</v>
      </c>
      <c r="S7" s="380">
        <f t="shared" si="2"/>
        <v>0</v>
      </c>
      <c r="T7" s="380">
        <f t="shared" si="2"/>
        <v>0</v>
      </c>
      <c r="U7" s="380">
        <f t="shared" si="2"/>
        <v>0</v>
      </c>
      <c r="V7" s="380">
        <f t="shared" si="2"/>
        <v>0</v>
      </c>
      <c r="W7" s="380">
        <f t="shared" si="2"/>
        <v>0</v>
      </c>
      <c r="X7" s="380">
        <f t="shared" si="2"/>
        <v>0</v>
      </c>
      <c r="Y7" s="380">
        <f t="shared" si="2"/>
        <v>0</v>
      </c>
      <c r="Z7" s="380">
        <f t="shared" si="2"/>
        <v>0</v>
      </c>
      <c r="AA7" s="380">
        <f t="shared" si="2"/>
        <v>0</v>
      </c>
      <c r="AB7" s="380">
        <f t="shared" si="2"/>
        <v>0</v>
      </c>
      <c r="AC7" s="380">
        <f t="shared" si="2"/>
        <v>0</v>
      </c>
      <c r="AD7" s="380">
        <f t="shared" si="2"/>
        <v>0</v>
      </c>
      <c r="AE7" s="380">
        <f t="shared" si="2"/>
        <v>0</v>
      </c>
      <c r="AF7" s="380">
        <f t="shared" si="2"/>
        <v>0</v>
      </c>
      <c r="AG7" s="380">
        <f t="shared" si="2"/>
        <v>0</v>
      </c>
      <c r="AH7" s="380">
        <f t="shared" si="2"/>
        <v>0</v>
      </c>
      <c r="AI7" s="380">
        <f t="shared" si="2"/>
        <v>0</v>
      </c>
      <c r="AJ7" s="397">
        <f t="shared" si="2"/>
        <v>0</v>
      </c>
      <c r="AK7" s="397">
        <f t="shared" ref="AK7:AO7" si="3">SUM(AK8:AK9)</f>
        <v>0</v>
      </c>
      <c r="AL7" s="397">
        <f t="shared" si="3"/>
        <v>0</v>
      </c>
      <c r="AM7" s="397">
        <f t="shared" si="3"/>
        <v>0</v>
      </c>
      <c r="AN7" s="397">
        <f t="shared" si="3"/>
        <v>0</v>
      </c>
      <c r="AO7" s="397">
        <f t="shared" si="3"/>
        <v>0</v>
      </c>
    </row>
    <row r="8" spans="1:41" ht="27" customHeight="1" x14ac:dyDescent="0.2">
      <c r="A8" s="196"/>
      <c r="B8" s="926"/>
      <c r="C8" s="410" t="s">
        <v>150</v>
      </c>
      <c r="D8" s="411" t="s">
        <v>151</v>
      </c>
      <c r="E8" s="399" t="s">
        <v>121</v>
      </c>
      <c r="F8" s="400" t="s">
        <v>72</v>
      </c>
      <c r="G8" s="412">
        <v>2</v>
      </c>
      <c r="H8" s="375">
        <v>0.27561489071038237</v>
      </c>
      <c r="I8" s="295">
        <v>0</v>
      </c>
      <c r="J8" s="295">
        <v>0</v>
      </c>
      <c r="K8" s="295">
        <v>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0</v>
      </c>
      <c r="U8" s="296">
        <v>0</v>
      </c>
      <c r="V8" s="296">
        <v>0</v>
      </c>
      <c r="W8" s="296">
        <v>0</v>
      </c>
      <c r="X8" s="296">
        <v>0</v>
      </c>
      <c r="Y8" s="296">
        <v>0</v>
      </c>
      <c r="Z8" s="296">
        <v>0</v>
      </c>
      <c r="AA8" s="296">
        <v>0</v>
      </c>
      <c r="AB8" s="296">
        <v>0</v>
      </c>
      <c r="AC8" s="296">
        <v>0</v>
      </c>
      <c r="AD8" s="296">
        <v>0</v>
      </c>
      <c r="AE8" s="296">
        <v>0</v>
      </c>
      <c r="AF8" s="296">
        <v>0</v>
      </c>
      <c r="AG8" s="296">
        <v>0</v>
      </c>
      <c r="AH8" s="296">
        <v>0</v>
      </c>
      <c r="AI8" s="296">
        <v>0</v>
      </c>
      <c r="AJ8" s="824">
        <v>0</v>
      </c>
      <c r="AK8" s="824">
        <v>0</v>
      </c>
      <c r="AL8" s="824">
        <v>0</v>
      </c>
      <c r="AM8" s="824">
        <v>0</v>
      </c>
      <c r="AN8" s="824">
        <v>0</v>
      </c>
      <c r="AO8" s="824">
        <v>0</v>
      </c>
    </row>
    <row r="9" spans="1:41" ht="27" customHeight="1" x14ac:dyDescent="0.2">
      <c r="A9" s="198"/>
      <c r="B9" s="926"/>
      <c r="C9" s="413" t="s">
        <v>120</v>
      </c>
      <c r="D9" s="391" t="s">
        <v>120</v>
      </c>
      <c r="E9" s="414" t="s">
        <v>120</v>
      </c>
      <c r="F9" s="391" t="s">
        <v>120</v>
      </c>
      <c r="G9" s="391">
        <v>2</v>
      </c>
      <c r="H9" s="375" t="s">
        <v>120</v>
      </c>
      <c r="I9" s="295" t="s">
        <v>120</v>
      </c>
      <c r="J9" s="295" t="s">
        <v>120</v>
      </c>
      <c r="K9" s="295" t="s">
        <v>120</v>
      </c>
      <c r="L9" s="415" t="s">
        <v>120</v>
      </c>
      <c r="M9" s="415" t="s">
        <v>120</v>
      </c>
      <c r="N9" s="415" t="s">
        <v>120</v>
      </c>
      <c r="O9" s="415" t="s">
        <v>120</v>
      </c>
      <c r="P9" s="415" t="s">
        <v>120</v>
      </c>
      <c r="Q9" s="415" t="s">
        <v>120</v>
      </c>
      <c r="R9" s="415" t="s">
        <v>120</v>
      </c>
      <c r="S9" s="415" t="s">
        <v>120</v>
      </c>
      <c r="T9" s="415" t="s">
        <v>120</v>
      </c>
      <c r="U9" s="415" t="s">
        <v>120</v>
      </c>
      <c r="V9" s="415" t="s">
        <v>120</v>
      </c>
      <c r="W9" s="415" t="s">
        <v>120</v>
      </c>
      <c r="X9" s="415" t="s">
        <v>120</v>
      </c>
      <c r="Y9" s="415" t="s">
        <v>120</v>
      </c>
      <c r="Z9" s="415" t="s">
        <v>120</v>
      </c>
      <c r="AA9" s="415" t="s">
        <v>120</v>
      </c>
      <c r="AB9" s="415" t="s">
        <v>120</v>
      </c>
      <c r="AC9" s="415" t="s">
        <v>120</v>
      </c>
      <c r="AD9" s="415" t="s">
        <v>120</v>
      </c>
      <c r="AE9" s="415" t="s">
        <v>120</v>
      </c>
      <c r="AF9" s="415" t="s">
        <v>120</v>
      </c>
      <c r="AG9" s="415" t="s">
        <v>120</v>
      </c>
      <c r="AH9" s="415" t="s">
        <v>120</v>
      </c>
      <c r="AI9" s="415" t="s">
        <v>120</v>
      </c>
      <c r="AJ9" s="482" t="s">
        <v>120</v>
      </c>
      <c r="AK9" s="482" t="s">
        <v>120</v>
      </c>
      <c r="AL9" s="482" t="s">
        <v>120</v>
      </c>
      <c r="AM9" s="482" t="s">
        <v>120</v>
      </c>
      <c r="AN9" s="482" t="s">
        <v>120</v>
      </c>
      <c r="AO9" s="482" t="s">
        <v>120</v>
      </c>
    </row>
    <row r="10" spans="1:41" ht="27" customHeight="1" x14ac:dyDescent="0.2">
      <c r="A10" s="195"/>
      <c r="B10" s="926"/>
      <c r="C10" s="416" t="s">
        <v>152</v>
      </c>
      <c r="D10" s="401" t="s">
        <v>153</v>
      </c>
      <c r="E10" s="409" t="s">
        <v>154</v>
      </c>
      <c r="F10" s="345" t="s">
        <v>72</v>
      </c>
      <c r="G10" s="345">
        <v>2</v>
      </c>
      <c r="H10" s="379">
        <f>SUM(H11:H13)</f>
        <v>0</v>
      </c>
      <c r="I10" s="295">
        <f t="shared" ref="I10:AJ10" si="4">SUM(I11:I13)</f>
        <v>0</v>
      </c>
      <c r="J10" s="295">
        <f t="shared" si="4"/>
        <v>0</v>
      </c>
      <c r="K10" s="295">
        <f t="shared" si="4"/>
        <v>0</v>
      </c>
      <c r="L10" s="380">
        <f t="shared" si="4"/>
        <v>0</v>
      </c>
      <c r="M10" s="380">
        <f t="shared" si="4"/>
        <v>0</v>
      </c>
      <c r="N10" s="380">
        <f t="shared" si="4"/>
        <v>0</v>
      </c>
      <c r="O10" s="380">
        <f t="shared" si="4"/>
        <v>0</v>
      </c>
      <c r="P10" s="380">
        <f t="shared" si="4"/>
        <v>0</v>
      </c>
      <c r="Q10" s="380">
        <f t="shared" si="4"/>
        <v>0</v>
      </c>
      <c r="R10" s="380">
        <f t="shared" si="4"/>
        <v>0</v>
      </c>
      <c r="S10" s="380">
        <f t="shared" si="4"/>
        <v>0</v>
      </c>
      <c r="T10" s="380">
        <f t="shared" si="4"/>
        <v>0</v>
      </c>
      <c r="U10" s="380">
        <f t="shared" si="4"/>
        <v>0</v>
      </c>
      <c r="V10" s="380">
        <f t="shared" si="4"/>
        <v>0</v>
      </c>
      <c r="W10" s="380">
        <f t="shared" si="4"/>
        <v>0</v>
      </c>
      <c r="X10" s="380">
        <f t="shared" si="4"/>
        <v>0</v>
      </c>
      <c r="Y10" s="380">
        <f t="shared" si="4"/>
        <v>0</v>
      </c>
      <c r="Z10" s="380">
        <f t="shared" si="4"/>
        <v>0</v>
      </c>
      <c r="AA10" s="380">
        <f t="shared" si="4"/>
        <v>0</v>
      </c>
      <c r="AB10" s="380">
        <f t="shared" si="4"/>
        <v>0</v>
      </c>
      <c r="AC10" s="380">
        <f t="shared" si="4"/>
        <v>0</v>
      </c>
      <c r="AD10" s="380">
        <f t="shared" si="4"/>
        <v>0</v>
      </c>
      <c r="AE10" s="380">
        <f t="shared" si="4"/>
        <v>0</v>
      </c>
      <c r="AF10" s="380">
        <f t="shared" si="4"/>
        <v>0</v>
      </c>
      <c r="AG10" s="380">
        <f t="shared" si="4"/>
        <v>0</v>
      </c>
      <c r="AH10" s="380">
        <f t="shared" si="4"/>
        <v>0</v>
      </c>
      <c r="AI10" s="380">
        <f t="shared" si="4"/>
        <v>0</v>
      </c>
      <c r="AJ10" s="397">
        <f t="shared" si="4"/>
        <v>0</v>
      </c>
      <c r="AK10" s="397">
        <f t="shared" ref="AK10:AO10" si="5">SUM(AK11:AK13)</f>
        <v>0</v>
      </c>
      <c r="AL10" s="397">
        <f t="shared" si="5"/>
        <v>0</v>
      </c>
      <c r="AM10" s="397">
        <f t="shared" si="5"/>
        <v>0</v>
      </c>
      <c r="AN10" s="397">
        <f t="shared" si="5"/>
        <v>0</v>
      </c>
      <c r="AO10" s="397">
        <f t="shared" si="5"/>
        <v>0</v>
      </c>
    </row>
    <row r="11" spans="1:41" ht="27" customHeight="1" x14ac:dyDescent="0.2">
      <c r="A11" s="198"/>
      <c r="B11" s="926"/>
      <c r="C11" s="490" t="s">
        <v>155</v>
      </c>
      <c r="D11" s="828" t="s">
        <v>156</v>
      </c>
      <c r="E11" s="399" t="s">
        <v>121</v>
      </c>
      <c r="F11" s="400" t="s">
        <v>72</v>
      </c>
      <c r="G11" s="400">
        <v>2</v>
      </c>
      <c r="H11" s="379">
        <v>0</v>
      </c>
      <c r="I11" s="295">
        <v>0</v>
      </c>
      <c r="J11" s="295">
        <v>0</v>
      </c>
      <c r="K11" s="295">
        <v>0</v>
      </c>
      <c r="L11" s="396">
        <v>0</v>
      </c>
      <c r="M11" s="396">
        <v>0</v>
      </c>
      <c r="N11" s="396">
        <v>0</v>
      </c>
      <c r="O11" s="396">
        <v>0</v>
      </c>
      <c r="P11" s="396">
        <v>0</v>
      </c>
      <c r="Q11" s="396">
        <v>0</v>
      </c>
      <c r="R11" s="396">
        <v>0</v>
      </c>
      <c r="S11" s="396">
        <v>0</v>
      </c>
      <c r="T11" s="396">
        <v>0</v>
      </c>
      <c r="U11" s="396">
        <v>0</v>
      </c>
      <c r="V11" s="396">
        <v>0</v>
      </c>
      <c r="W11" s="396">
        <v>0</v>
      </c>
      <c r="X11" s="396">
        <v>0</v>
      </c>
      <c r="Y11" s="396">
        <v>0</v>
      </c>
      <c r="Z11" s="396">
        <v>0</v>
      </c>
      <c r="AA11" s="396">
        <v>0</v>
      </c>
      <c r="AB11" s="396">
        <v>0</v>
      </c>
      <c r="AC11" s="396">
        <v>0</v>
      </c>
      <c r="AD11" s="396">
        <v>0</v>
      </c>
      <c r="AE11" s="396">
        <v>0</v>
      </c>
      <c r="AF11" s="396">
        <v>0</v>
      </c>
      <c r="AG11" s="396">
        <v>0</v>
      </c>
      <c r="AH11" s="396">
        <v>0</v>
      </c>
      <c r="AI11" s="396">
        <v>0</v>
      </c>
      <c r="AJ11" s="396">
        <v>0</v>
      </c>
      <c r="AK11" s="396">
        <v>0</v>
      </c>
      <c r="AL11" s="396">
        <v>0</v>
      </c>
      <c r="AM11" s="396">
        <v>0</v>
      </c>
      <c r="AN11" s="396">
        <v>0</v>
      </c>
      <c r="AO11" s="396">
        <v>0</v>
      </c>
    </row>
    <row r="12" spans="1:41" ht="27" customHeight="1" x14ac:dyDescent="0.2">
      <c r="A12" s="196"/>
      <c r="B12" s="926"/>
      <c r="C12" s="290" t="s">
        <v>157</v>
      </c>
      <c r="D12" s="491" t="s">
        <v>158</v>
      </c>
      <c r="E12" s="399" t="s">
        <v>121</v>
      </c>
      <c r="F12" s="400" t="s">
        <v>72</v>
      </c>
      <c r="G12" s="412">
        <v>2</v>
      </c>
      <c r="H12" s="375">
        <v>0</v>
      </c>
      <c r="I12" s="295">
        <v>0</v>
      </c>
      <c r="J12" s="295">
        <v>0</v>
      </c>
      <c r="K12" s="295">
        <v>0</v>
      </c>
      <c r="L12" s="415">
        <v>0</v>
      </c>
      <c r="M12" s="415">
        <v>0</v>
      </c>
      <c r="N12" s="415">
        <v>0</v>
      </c>
      <c r="O12" s="415">
        <v>0</v>
      </c>
      <c r="P12" s="415">
        <v>0</v>
      </c>
      <c r="Q12" s="415">
        <v>0</v>
      </c>
      <c r="R12" s="415">
        <v>0</v>
      </c>
      <c r="S12" s="415">
        <v>0</v>
      </c>
      <c r="T12" s="415">
        <v>0</v>
      </c>
      <c r="U12" s="415">
        <v>0</v>
      </c>
      <c r="V12" s="415">
        <v>0</v>
      </c>
      <c r="W12" s="415">
        <v>0</v>
      </c>
      <c r="X12" s="415">
        <v>0</v>
      </c>
      <c r="Y12" s="415">
        <v>0</v>
      </c>
      <c r="Z12" s="415">
        <v>0</v>
      </c>
      <c r="AA12" s="415">
        <v>0</v>
      </c>
      <c r="AB12" s="415">
        <v>0</v>
      </c>
      <c r="AC12" s="415">
        <v>0</v>
      </c>
      <c r="AD12" s="415">
        <v>0</v>
      </c>
      <c r="AE12" s="415">
        <v>0</v>
      </c>
      <c r="AF12" s="415">
        <v>0</v>
      </c>
      <c r="AG12" s="415">
        <v>0</v>
      </c>
      <c r="AH12" s="415">
        <v>0</v>
      </c>
      <c r="AI12" s="415">
        <v>0</v>
      </c>
      <c r="AJ12" s="482">
        <v>0</v>
      </c>
      <c r="AK12" s="482">
        <v>0</v>
      </c>
      <c r="AL12" s="482">
        <v>0</v>
      </c>
      <c r="AM12" s="482">
        <v>0</v>
      </c>
      <c r="AN12" s="482">
        <v>0</v>
      </c>
      <c r="AO12" s="482">
        <v>0</v>
      </c>
    </row>
    <row r="13" spans="1:41" ht="27" customHeight="1" x14ac:dyDescent="0.2">
      <c r="A13" s="197"/>
      <c r="B13" s="926"/>
      <c r="C13" s="290" t="s">
        <v>120</v>
      </c>
      <c r="D13" s="492"/>
      <c r="E13" s="493" t="s">
        <v>120</v>
      </c>
      <c r="F13" s="391" t="s">
        <v>120</v>
      </c>
      <c r="G13" s="391">
        <v>2</v>
      </c>
      <c r="H13" s="375" t="s">
        <v>120</v>
      </c>
      <c r="I13" s="295" t="s">
        <v>120</v>
      </c>
      <c r="J13" s="295" t="s">
        <v>120</v>
      </c>
      <c r="K13" s="295" t="s">
        <v>120</v>
      </c>
      <c r="L13" s="415" t="s">
        <v>120</v>
      </c>
      <c r="M13" s="415" t="s">
        <v>120</v>
      </c>
      <c r="N13" s="415" t="s">
        <v>120</v>
      </c>
      <c r="O13" s="415" t="s">
        <v>120</v>
      </c>
      <c r="P13" s="415" t="s">
        <v>120</v>
      </c>
      <c r="Q13" s="415" t="s">
        <v>120</v>
      </c>
      <c r="R13" s="415" t="s">
        <v>120</v>
      </c>
      <c r="S13" s="415" t="s">
        <v>120</v>
      </c>
      <c r="T13" s="415" t="s">
        <v>120</v>
      </c>
      <c r="U13" s="415" t="s">
        <v>120</v>
      </c>
      <c r="V13" s="415" t="s">
        <v>120</v>
      </c>
      <c r="W13" s="415" t="s">
        <v>120</v>
      </c>
      <c r="X13" s="415" t="s">
        <v>120</v>
      </c>
      <c r="Y13" s="415" t="s">
        <v>120</v>
      </c>
      <c r="Z13" s="415" t="s">
        <v>120</v>
      </c>
      <c r="AA13" s="415" t="s">
        <v>120</v>
      </c>
      <c r="AB13" s="415" t="s">
        <v>120</v>
      </c>
      <c r="AC13" s="415" t="s">
        <v>120</v>
      </c>
      <c r="AD13" s="415" t="s">
        <v>120</v>
      </c>
      <c r="AE13" s="415" t="s">
        <v>120</v>
      </c>
      <c r="AF13" s="415" t="s">
        <v>120</v>
      </c>
      <c r="AG13" s="415" t="s">
        <v>120</v>
      </c>
      <c r="AH13" s="415" t="s">
        <v>120</v>
      </c>
      <c r="AI13" s="415" t="s">
        <v>120</v>
      </c>
      <c r="AJ13" s="482" t="s">
        <v>120</v>
      </c>
      <c r="AK13" s="482" t="s">
        <v>120</v>
      </c>
      <c r="AL13" s="482" t="s">
        <v>120</v>
      </c>
      <c r="AM13" s="482" t="s">
        <v>120</v>
      </c>
      <c r="AN13" s="482" t="s">
        <v>120</v>
      </c>
      <c r="AO13" s="482" t="s">
        <v>120</v>
      </c>
    </row>
    <row r="14" spans="1:41" ht="27" customHeight="1" x14ac:dyDescent="0.2">
      <c r="A14" s="149"/>
      <c r="B14" s="926"/>
      <c r="C14" s="286" t="s">
        <v>159</v>
      </c>
      <c r="D14" s="346" t="s">
        <v>160</v>
      </c>
      <c r="E14" s="409" t="s">
        <v>161</v>
      </c>
      <c r="F14" s="345" t="s">
        <v>72</v>
      </c>
      <c r="G14" s="345">
        <v>2</v>
      </c>
      <c r="H14" s="379">
        <f>SUM(H15:H16)</f>
        <v>0.33838462483875786</v>
      </c>
      <c r="I14" s="295">
        <f t="shared" ref="I14:AJ14" si="6">SUM(I15:I16)</f>
        <v>0.34674703482033548</v>
      </c>
      <c r="J14" s="295">
        <f t="shared" si="6"/>
        <v>0.35525346508527295</v>
      </c>
      <c r="K14" s="295">
        <f t="shared" si="6"/>
        <v>0.36051932176768725</v>
      </c>
      <c r="L14" s="380">
        <f t="shared" si="6"/>
        <v>0.35284599669191152</v>
      </c>
      <c r="M14" s="380">
        <f t="shared" si="6"/>
        <v>0.34573316062866416</v>
      </c>
      <c r="N14" s="380">
        <f t="shared" si="6"/>
        <v>0.33116064119647148</v>
      </c>
      <c r="O14" s="380">
        <f t="shared" si="6"/>
        <v>0.31873701382662256</v>
      </c>
      <c r="P14" s="380">
        <f t="shared" si="6"/>
        <v>0.3114002780012608</v>
      </c>
      <c r="Q14" s="380">
        <f t="shared" si="6"/>
        <v>0.28840715543946632</v>
      </c>
      <c r="R14" s="380">
        <f t="shared" si="6"/>
        <v>0.28246719118257135</v>
      </c>
      <c r="S14" s="380">
        <f t="shared" si="6"/>
        <v>0.28157873758132024</v>
      </c>
      <c r="T14" s="380">
        <f t="shared" si="6"/>
        <v>0.27785904852327126</v>
      </c>
      <c r="U14" s="380">
        <f t="shared" si="6"/>
        <v>0.2724097647368624</v>
      </c>
      <c r="V14" s="380">
        <f t="shared" si="6"/>
        <v>0.24661706794018795</v>
      </c>
      <c r="W14" s="380">
        <f t="shared" si="6"/>
        <v>0.23507737763183928</v>
      </c>
      <c r="X14" s="380">
        <f t="shared" si="6"/>
        <v>0.22331932785984521</v>
      </c>
      <c r="Y14" s="380">
        <f t="shared" si="6"/>
        <v>0.21202297279219379</v>
      </c>
      <c r="Z14" s="380">
        <f t="shared" si="6"/>
        <v>0.20033477432620239</v>
      </c>
      <c r="AA14" s="380">
        <f t="shared" si="6"/>
        <v>0.1795112234256564</v>
      </c>
      <c r="AB14" s="380">
        <f t="shared" si="6"/>
        <v>0.17160000514184104</v>
      </c>
      <c r="AC14" s="380">
        <f t="shared" si="6"/>
        <v>0.16295243463640172</v>
      </c>
      <c r="AD14" s="380">
        <f t="shared" si="6"/>
        <v>0.15531268200867054</v>
      </c>
      <c r="AE14" s="380">
        <f t="shared" si="6"/>
        <v>0.14809441951181168</v>
      </c>
      <c r="AF14" s="380">
        <f t="shared" si="6"/>
        <v>0.12818409528943314</v>
      </c>
      <c r="AG14" s="380">
        <f t="shared" si="6"/>
        <v>0.12022770583613809</v>
      </c>
      <c r="AH14" s="380">
        <f t="shared" si="6"/>
        <v>0.11330718286938668</v>
      </c>
      <c r="AI14" s="380">
        <f t="shared" si="6"/>
        <v>0.10557481990042891</v>
      </c>
      <c r="AJ14" s="397">
        <f t="shared" si="6"/>
        <v>9.7326202930829192E-2</v>
      </c>
      <c r="AK14" s="397">
        <f t="shared" ref="AK14:AO14" si="7">SUM(AK15:AK16)</f>
        <v>8.9594054183641553E-2</v>
      </c>
      <c r="AL14" s="397">
        <f t="shared" si="7"/>
        <v>8.2840846779362071E-2</v>
      </c>
      <c r="AM14" s="397">
        <f t="shared" si="7"/>
        <v>7.4806191854883936E-2</v>
      </c>
      <c r="AN14" s="397">
        <f t="shared" si="7"/>
        <v>6.7115900007575224E-2</v>
      </c>
      <c r="AO14" s="397">
        <f t="shared" si="7"/>
        <v>5.9389762640626204E-2</v>
      </c>
    </row>
    <row r="15" spans="1:41" ht="27" customHeight="1" x14ac:dyDescent="0.2">
      <c r="A15" s="196"/>
      <c r="B15" s="926"/>
      <c r="C15" s="290" t="s">
        <v>162</v>
      </c>
      <c r="D15" s="851" t="s">
        <v>823</v>
      </c>
      <c r="E15" s="399" t="s">
        <v>121</v>
      </c>
      <c r="F15" s="400" t="s">
        <v>72</v>
      </c>
      <c r="G15" s="412">
        <v>2</v>
      </c>
      <c r="H15" s="902">
        <v>0.33838462483875786</v>
      </c>
      <c r="I15" s="295">
        <v>0.34674703482033548</v>
      </c>
      <c r="J15" s="295">
        <v>0.35525346508527295</v>
      </c>
      <c r="K15" s="295">
        <v>0.36051932176768725</v>
      </c>
      <c r="L15" s="894">
        <v>0.35284599669191152</v>
      </c>
      <c r="M15" s="894">
        <v>0.34573316062866416</v>
      </c>
      <c r="N15" s="894">
        <v>0.33116064119647148</v>
      </c>
      <c r="O15" s="894">
        <v>0.31873701382662256</v>
      </c>
      <c r="P15" s="894">
        <v>0.3114002780012608</v>
      </c>
      <c r="Q15" s="894">
        <v>0.28840715543946632</v>
      </c>
      <c r="R15" s="894">
        <v>0.28246719118257135</v>
      </c>
      <c r="S15" s="894">
        <v>0.28157873758132024</v>
      </c>
      <c r="T15" s="894">
        <v>0.27785904852327126</v>
      </c>
      <c r="U15" s="894">
        <v>0.2724097647368624</v>
      </c>
      <c r="V15" s="894">
        <v>0.24661706794018795</v>
      </c>
      <c r="W15" s="894">
        <v>0.23507737763183928</v>
      </c>
      <c r="X15" s="894">
        <v>0.22331932785984521</v>
      </c>
      <c r="Y15" s="894">
        <v>0.21202297279219379</v>
      </c>
      <c r="Z15" s="894">
        <v>0.20033477432620239</v>
      </c>
      <c r="AA15" s="894">
        <v>0.1795112234256564</v>
      </c>
      <c r="AB15" s="894">
        <v>0.17160000514184104</v>
      </c>
      <c r="AC15" s="894">
        <v>0.16295243463640172</v>
      </c>
      <c r="AD15" s="894">
        <v>0.15531268200867054</v>
      </c>
      <c r="AE15" s="894">
        <v>0.14809441951181168</v>
      </c>
      <c r="AF15" s="894">
        <v>0.12818409528943314</v>
      </c>
      <c r="AG15" s="894">
        <v>0.12022770583613809</v>
      </c>
      <c r="AH15" s="894">
        <v>0.11330718286938668</v>
      </c>
      <c r="AI15" s="894">
        <v>0.10557481990042891</v>
      </c>
      <c r="AJ15" s="894">
        <v>9.7326202930829192E-2</v>
      </c>
      <c r="AK15" s="894">
        <v>8.9594054183641553E-2</v>
      </c>
      <c r="AL15" s="894">
        <v>8.2840846779362071E-2</v>
      </c>
      <c r="AM15" s="894">
        <v>7.4806191854883936E-2</v>
      </c>
      <c r="AN15" s="894">
        <v>6.7115900007575224E-2</v>
      </c>
      <c r="AO15" s="894">
        <v>5.9389762640626204E-2</v>
      </c>
    </row>
    <row r="16" spans="1:41" ht="27" customHeight="1" x14ac:dyDescent="0.2">
      <c r="A16" s="197"/>
      <c r="B16" s="926"/>
      <c r="C16" s="290" t="s">
        <v>120</v>
      </c>
      <c r="D16" s="389"/>
      <c r="E16" s="399" t="s">
        <v>120</v>
      </c>
      <c r="F16" s="400" t="s">
        <v>72</v>
      </c>
      <c r="G16" s="400">
        <v>2</v>
      </c>
      <c r="H16" s="375" t="s">
        <v>120</v>
      </c>
      <c r="I16" s="295" t="s">
        <v>120</v>
      </c>
      <c r="J16" s="295" t="s">
        <v>120</v>
      </c>
      <c r="K16" s="295" t="s">
        <v>120</v>
      </c>
      <c r="L16" s="396" t="s">
        <v>120</v>
      </c>
      <c r="M16" s="396" t="s">
        <v>120</v>
      </c>
      <c r="N16" s="396" t="s">
        <v>120</v>
      </c>
      <c r="O16" s="396" t="s">
        <v>120</v>
      </c>
      <c r="P16" s="396" t="s">
        <v>120</v>
      </c>
      <c r="Q16" s="396" t="s">
        <v>120</v>
      </c>
      <c r="R16" s="396" t="s">
        <v>120</v>
      </c>
      <c r="S16" s="396" t="s">
        <v>120</v>
      </c>
      <c r="T16" s="396" t="s">
        <v>120</v>
      </c>
      <c r="U16" s="396" t="s">
        <v>120</v>
      </c>
      <c r="V16" s="396" t="s">
        <v>120</v>
      </c>
      <c r="W16" s="396" t="s">
        <v>120</v>
      </c>
      <c r="X16" s="396" t="s">
        <v>120</v>
      </c>
      <c r="Y16" s="396" t="s">
        <v>120</v>
      </c>
      <c r="Z16" s="396" t="s">
        <v>120</v>
      </c>
      <c r="AA16" s="396" t="s">
        <v>120</v>
      </c>
      <c r="AB16" s="396" t="s">
        <v>120</v>
      </c>
      <c r="AC16" s="396" t="s">
        <v>120</v>
      </c>
      <c r="AD16" s="396" t="s">
        <v>120</v>
      </c>
      <c r="AE16" s="396" t="s">
        <v>120</v>
      </c>
      <c r="AF16" s="396" t="s">
        <v>120</v>
      </c>
      <c r="AG16" s="396" t="s">
        <v>120</v>
      </c>
      <c r="AH16" s="396" t="s">
        <v>120</v>
      </c>
      <c r="AI16" s="396" t="s">
        <v>120</v>
      </c>
      <c r="AJ16" s="454" t="s">
        <v>120</v>
      </c>
      <c r="AK16" s="454" t="s">
        <v>120</v>
      </c>
      <c r="AL16" s="454" t="s">
        <v>120</v>
      </c>
      <c r="AM16" s="454" t="s">
        <v>120</v>
      </c>
      <c r="AN16" s="454" t="s">
        <v>120</v>
      </c>
      <c r="AO16" s="454" t="s">
        <v>120</v>
      </c>
    </row>
    <row r="17" spans="1:41" ht="27" customHeight="1" thickBot="1" x14ac:dyDescent="0.25">
      <c r="A17" s="149"/>
      <c r="B17" s="927"/>
      <c r="C17" s="286" t="s">
        <v>163</v>
      </c>
      <c r="D17" s="494" t="s">
        <v>164</v>
      </c>
      <c r="E17" s="813" t="s">
        <v>165</v>
      </c>
      <c r="F17" s="495" t="s">
        <v>72</v>
      </c>
      <c r="G17" s="495">
        <v>2</v>
      </c>
      <c r="H17" s="379">
        <f>SUM('1. BL Licences'!H4,'1. BL Licences'!H11,'1. BL Licences'!H19,'1. BL Licences'!H24)</f>
        <v>17.443000000000001</v>
      </c>
      <c r="I17" s="295">
        <f>L17</f>
        <v>17.443000000000001</v>
      </c>
      <c r="J17" s="295">
        <f t="shared" ref="J17:K17" si="8">M17</f>
        <v>17.443000000000001</v>
      </c>
      <c r="K17" s="295">
        <f t="shared" si="8"/>
        <v>17.443000000000001</v>
      </c>
      <c r="L17" s="816">
        <f>$H$17</f>
        <v>17.443000000000001</v>
      </c>
      <c r="M17" s="380">
        <f>$H$17</f>
        <v>17.443000000000001</v>
      </c>
      <c r="N17" s="380">
        <f>$H$17</f>
        <v>17.443000000000001</v>
      </c>
      <c r="O17" s="380">
        <f t="shared" ref="O17:AO17" si="9">$H$17</f>
        <v>17.443000000000001</v>
      </c>
      <c r="P17" s="380">
        <f t="shared" si="9"/>
        <v>17.443000000000001</v>
      </c>
      <c r="Q17" s="380">
        <f t="shared" si="9"/>
        <v>17.443000000000001</v>
      </c>
      <c r="R17" s="380">
        <f t="shared" si="9"/>
        <v>17.443000000000001</v>
      </c>
      <c r="S17" s="380">
        <f t="shared" si="9"/>
        <v>17.443000000000001</v>
      </c>
      <c r="T17" s="380">
        <f t="shared" si="9"/>
        <v>17.443000000000001</v>
      </c>
      <c r="U17" s="380">
        <f t="shared" si="9"/>
        <v>17.443000000000001</v>
      </c>
      <c r="V17" s="380">
        <f t="shared" si="9"/>
        <v>17.443000000000001</v>
      </c>
      <c r="W17" s="380">
        <f t="shared" si="9"/>
        <v>17.443000000000001</v>
      </c>
      <c r="X17" s="380">
        <f t="shared" si="9"/>
        <v>17.443000000000001</v>
      </c>
      <c r="Y17" s="380">
        <f t="shared" si="9"/>
        <v>17.443000000000001</v>
      </c>
      <c r="Z17" s="380">
        <f t="shared" si="9"/>
        <v>17.443000000000001</v>
      </c>
      <c r="AA17" s="380">
        <f t="shared" si="9"/>
        <v>17.443000000000001</v>
      </c>
      <c r="AB17" s="380">
        <f t="shared" si="9"/>
        <v>17.443000000000001</v>
      </c>
      <c r="AC17" s="380">
        <f t="shared" si="9"/>
        <v>17.443000000000001</v>
      </c>
      <c r="AD17" s="380">
        <f t="shared" si="9"/>
        <v>17.443000000000001</v>
      </c>
      <c r="AE17" s="380">
        <f t="shared" si="9"/>
        <v>17.443000000000001</v>
      </c>
      <c r="AF17" s="380">
        <f t="shared" si="9"/>
        <v>17.443000000000001</v>
      </c>
      <c r="AG17" s="380">
        <f t="shared" si="9"/>
        <v>17.443000000000001</v>
      </c>
      <c r="AH17" s="380">
        <f t="shared" si="9"/>
        <v>17.443000000000001</v>
      </c>
      <c r="AI17" s="380">
        <f t="shared" si="9"/>
        <v>17.443000000000001</v>
      </c>
      <c r="AJ17" s="397">
        <f t="shared" si="9"/>
        <v>17.443000000000001</v>
      </c>
      <c r="AK17" s="397">
        <f t="shared" si="9"/>
        <v>17.443000000000001</v>
      </c>
      <c r="AL17" s="397">
        <f t="shared" si="9"/>
        <v>17.443000000000001</v>
      </c>
      <c r="AM17" s="397">
        <f t="shared" si="9"/>
        <v>17.443000000000001</v>
      </c>
      <c r="AN17" s="397">
        <f t="shared" si="9"/>
        <v>17.443000000000001</v>
      </c>
      <c r="AO17" s="397">
        <f t="shared" si="9"/>
        <v>17.443000000000001</v>
      </c>
    </row>
    <row r="18" spans="1:41" ht="27" customHeight="1" x14ac:dyDescent="0.2">
      <c r="A18" s="149"/>
      <c r="B18" s="928" t="s">
        <v>166</v>
      </c>
      <c r="C18" s="286" t="s">
        <v>167</v>
      </c>
      <c r="D18" s="346" t="s">
        <v>168</v>
      </c>
      <c r="E18" s="409" t="s">
        <v>169</v>
      </c>
      <c r="F18" s="345" t="s">
        <v>72</v>
      </c>
      <c r="G18" s="345">
        <v>2</v>
      </c>
      <c r="H18" s="379">
        <f>H19+H20+H23</f>
        <v>0</v>
      </c>
      <c r="I18" s="295">
        <f>I19+I20+I23</f>
        <v>-3.1240666666665362E-2</v>
      </c>
      <c r="J18" s="295">
        <f>J19+J20+J23</f>
        <v>-6.2481333333334277E-2</v>
      </c>
      <c r="K18" s="295">
        <f>K19+K20+K23</f>
        <v>-9.3721999999999639E-2</v>
      </c>
      <c r="L18" s="380">
        <f>L19+L20+L23</f>
        <v>-0.124962666666665</v>
      </c>
      <c r="M18" s="380">
        <f t="shared" ref="M18:AJ18" si="10">M19+M20+M23</f>
        <v>-0.15620333333333392</v>
      </c>
      <c r="N18" s="380">
        <f t="shared" si="10"/>
        <v>-0.18744399999999928</v>
      </c>
      <c r="O18" s="380">
        <f t="shared" si="10"/>
        <v>-0.21868466666666464</v>
      </c>
      <c r="P18" s="380">
        <f t="shared" si="10"/>
        <v>-0.24992533333333355</v>
      </c>
      <c r="Q18" s="380">
        <f t="shared" si="10"/>
        <v>-0.28116599999999892</v>
      </c>
      <c r="R18" s="380">
        <f t="shared" si="10"/>
        <v>-0.31240666666666428</v>
      </c>
      <c r="S18" s="380">
        <f t="shared" si="10"/>
        <v>-0.34364733333333319</v>
      </c>
      <c r="T18" s="380">
        <f t="shared" si="10"/>
        <v>-0.37488799999999856</v>
      </c>
      <c r="U18" s="380">
        <f t="shared" si="10"/>
        <v>-0.40612866666666392</v>
      </c>
      <c r="V18" s="380">
        <f t="shared" si="10"/>
        <v>-0.42955916666666383</v>
      </c>
      <c r="W18" s="380">
        <f t="shared" si="10"/>
        <v>-0.43736933333333283</v>
      </c>
      <c r="X18" s="380">
        <f t="shared" si="10"/>
        <v>-0.44517949999999828</v>
      </c>
      <c r="Y18" s="380">
        <f t="shared" si="10"/>
        <v>-0.45298966666666374</v>
      </c>
      <c r="Z18" s="380">
        <f t="shared" si="10"/>
        <v>-0.46079983333333274</v>
      </c>
      <c r="AA18" s="380">
        <f t="shared" si="10"/>
        <v>-0.46860999999999819</v>
      </c>
      <c r="AB18" s="380">
        <f t="shared" si="10"/>
        <v>-0.47642016666666365</v>
      </c>
      <c r="AC18" s="380">
        <f t="shared" si="10"/>
        <v>-0.48423033333333265</v>
      </c>
      <c r="AD18" s="380">
        <f t="shared" si="10"/>
        <v>-0.4920404999999981</v>
      </c>
      <c r="AE18" s="380">
        <f t="shared" si="10"/>
        <v>-0.49985066666666356</v>
      </c>
      <c r="AF18" s="380">
        <f t="shared" si="10"/>
        <v>-0.50766083333333256</v>
      </c>
      <c r="AG18" s="380">
        <f t="shared" si="10"/>
        <v>-0.51547099999999801</v>
      </c>
      <c r="AH18" s="380">
        <f t="shared" si="10"/>
        <v>-0.52328116666666347</v>
      </c>
      <c r="AI18" s="380">
        <f t="shared" si="10"/>
        <v>-0.53109133333333247</v>
      </c>
      <c r="AJ18" s="397">
        <f t="shared" si="10"/>
        <v>-0.53890149999999792</v>
      </c>
      <c r="AK18" s="397">
        <f t="shared" ref="AK18:AO18" si="11">AK19+AK20+AK23</f>
        <v>-0.54671166666666338</v>
      </c>
      <c r="AL18" s="397">
        <f t="shared" si="11"/>
        <v>-0.55452183333333238</v>
      </c>
      <c r="AM18" s="397">
        <f t="shared" si="11"/>
        <v>-0.56233199999999783</v>
      </c>
      <c r="AN18" s="397">
        <f t="shared" si="11"/>
        <v>-0.57014216666666329</v>
      </c>
      <c r="AO18" s="397">
        <f t="shared" si="11"/>
        <v>-0.57795233333333229</v>
      </c>
    </row>
    <row r="19" spans="1:41" ht="27" customHeight="1" x14ac:dyDescent="0.2">
      <c r="A19" s="149"/>
      <c r="B19" s="929"/>
      <c r="C19" s="290" t="s">
        <v>170</v>
      </c>
      <c r="D19" s="398" t="s">
        <v>171</v>
      </c>
      <c r="E19" s="496" t="s">
        <v>172</v>
      </c>
      <c r="F19" s="412" t="s">
        <v>72</v>
      </c>
      <c r="G19" s="497">
        <v>2</v>
      </c>
      <c r="H19" s="498">
        <v>0</v>
      </c>
      <c r="I19" s="295">
        <v>-3.1240666666665362E-2</v>
      </c>
      <c r="J19" s="295">
        <v>-6.2481333333334277E-2</v>
      </c>
      <c r="K19" s="295">
        <v>-9.3721999999999639E-2</v>
      </c>
      <c r="L19" s="499">
        <v>-0.124962666666665</v>
      </c>
      <c r="M19" s="499">
        <v>-0.15620333333333392</v>
      </c>
      <c r="N19" s="499">
        <v>-0.18744399999999928</v>
      </c>
      <c r="O19" s="499">
        <v>-0.21868466666666464</v>
      </c>
      <c r="P19" s="499">
        <v>-0.24992533333333355</v>
      </c>
      <c r="Q19" s="499">
        <v>-0.28116599999999892</v>
      </c>
      <c r="R19" s="499">
        <v>-0.31240666666666428</v>
      </c>
      <c r="S19" s="499">
        <v>-0.34364733333333319</v>
      </c>
      <c r="T19" s="499">
        <v>-0.37488799999999856</v>
      </c>
      <c r="U19" s="499">
        <v>-0.40612866666666392</v>
      </c>
      <c r="V19" s="499">
        <v>-0.42955916666666383</v>
      </c>
      <c r="W19" s="499">
        <v>-0.43736933333333283</v>
      </c>
      <c r="X19" s="499">
        <v>-0.44517949999999828</v>
      </c>
      <c r="Y19" s="499">
        <v>-0.45298966666666374</v>
      </c>
      <c r="Z19" s="499">
        <v>-0.46079983333333274</v>
      </c>
      <c r="AA19" s="499">
        <v>-0.46860999999999819</v>
      </c>
      <c r="AB19" s="499">
        <v>-0.47642016666666365</v>
      </c>
      <c r="AC19" s="499">
        <v>-0.48423033333333265</v>
      </c>
      <c r="AD19" s="499">
        <v>-0.4920404999999981</v>
      </c>
      <c r="AE19" s="499">
        <v>-0.49985066666666356</v>
      </c>
      <c r="AF19" s="499">
        <v>-0.50766083333333256</v>
      </c>
      <c r="AG19" s="499">
        <v>-0.51547099999999801</v>
      </c>
      <c r="AH19" s="499">
        <v>-0.52328116666666347</v>
      </c>
      <c r="AI19" s="499">
        <v>-0.53109133333333247</v>
      </c>
      <c r="AJ19" s="825">
        <v>-0.53890149999999792</v>
      </c>
      <c r="AK19" s="825">
        <v>-0.54671166666666338</v>
      </c>
      <c r="AL19" s="825">
        <v>-0.55452183333333238</v>
      </c>
      <c r="AM19" s="825">
        <v>-0.56233199999999783</v>
      </c>
      <c r="AN19" s="825">
        <v>-0.57014216666666329</v>
      </c>
      <c r="AO19" s="825">
        <v>-0.57795233333333229</v>
      </c>
    </row>
    <row r="20" spans="1:41" ht="27" customHeight="1" x14ac:dyDescent="0.2">
      <c r="A20" s="149"/>
      <c r="B20" s="929"/>
      <c r="C20" s="286" t="s">
        <v>173</v>
      </c>
      <c r="D20" s="346" t="s">
        <v>174</v>
      </c>
      <c r="E20" s="409" t="s">
        <v>175</v>
      </c>
      <c r="F20" s="345" t="s">
        <v>72</v>
      </c>
      <c r="G20" s="345">
        <v>2</v>
      </c>
      <c r="H20" s="379">
        <f>SUM(H21:H22)</f>
        <v>0</v>
      </c>
      <c r="I20" s="295">
        <f t="shared" ref="I20:AJ20" si="12">SUM(I21:I22)</f>
        <v>0</v>
      </c>
      <c r="J20" s="295">
        <f t="shared" si="12"/>
        <v>0</v>
      </c>
      <c r="K20" s="295">
        <f t="shared" si="12"/>
        <v>0</v>
      </c>
      <c r="L20" s="380">
        <f>SUM(L21:L22)</f>
        <v>0</v>
      </c>
      <c r="M20" s="380">
        <f t="shared" si="12"/>
        <v>0</v>
      </c>
      <c r="N20" s="380">
        <f t="shared" si="12"/>
        <v>0</v>
      </c>
      <c r="O20" s="380">
        <f t="shared" si="12"/>
        <v>0</v>
      </c>
      <c r="P20" s="380">
        <f t="shared" si="12"/>
        <v>0</v>
      </c>
      <c r="Q20" s="380">
        <f t="shared" si="12"/>
        <v>0</v>
      </c>
      <c r="R20" s="380">
        <f t="shared" si="12"/>
        <v>0</v>
      </c>
      <c r="S20" s="380">
        <f t="shared" si="12"/>
        <v>0</v>
      </c>
      <c r="T20" s="380">
        <f t="shared" si="12"/>
        <v>0</v>
      </c>
      <c r="U20" s="380">
        <f t="shared" si="12"/>
        <v>0</v>
      </c>
      <c r="V20" s="380">
        <f t="shared" si="12"/>
        <v>0</v>
      </c>
      <c r="W20" s="380">
        <f t="shared" si="12"/>
        <v>0</v>
      </c>
      <c r="X20" s="380">
        <f t="shared" si="12"/>
        <v>0</v>
      </c>
      <c r="Y20" s="380">
        <f t="shared" si="12"/>
        <v>0</v>
      </c>
      <c r="Z20" s="380">
        <f t="shared" si="12"/>
        <v>0</v>
      </c>
      <c r="AA20" s="380">
        <f t="shared" si="12"/>
        <v>0</v>
      </c>
      <c r="AB20" s="380">
        <f t="shared" si="12"/>
        <v>0</v>
      </c>
      <c r="AC20" s="380">
        <f t="shared" si="12"/>
        <v>0</v>
      </c>
      <c r="AD20" s="380">
        <f t="shared" si="12"/>
        <v>0</v>
      </c>
      <c r="AE20" s="380">
        <f t="shared" si="12"/>
        <v>0</v>
      </c>
      <c r="AF20" s="380">
        <f t="shared" si="12"/>
        <v>0</v>
      </c>
      <c r="AG20" s="380">
        <f t="shared" si="12"/>
        <v>0</v>
      </c>
      <c r="AH20" s="380">
        <f t="shared" si="12"/>
        <v>0</v>
      </c>
      <c r="AI20" s="380">
        <f t="shared" si="12"/>
        <v>0</v>
      </c>
      <c r="AJ20" s="397">
        <f t="shared" si="12"/>
        <v>0</v>
      </c>
      <c r="AK20" s="397">
        <f t="shared" ref="AK20:AO20" si="13">SUM(AK21:AK22)</f>
        <v>0</v>
      </c>
      <c r="AL20" s="397">
        <f t="shared" si="13"/>
        <v>0</v>
      </c>
      <c r="AM20" s="397">
        <f t="shared" si="13"/>
        <v>0</v>
      </c>
      <c r="AN20" s="397">
        <f t="shared" si="13"/>
        <v>0</v>
      </c>
      <c r="AO20" s="397">
        <f t="shared" si="13"/>
        <v>0</v>
      </c>
    </row>
    <row r="21" spans="1:41" ht="27" customHeight="1" x14ac:dyDescent="0.2">
      <c r="A21" s="196"/>
      <c r="B21" s="929"/>
      <c r="C21" s="290" t="s">
        <v>176</v>
      </c>
      <c r="D21" s="491" t="s">
        <v>177</v>
      </c>
      <c r="E21" s="399" t="s">
        <v>178</v>
      </c>
      <c r="F21" s="400" t="s">
        <v>72</v>
      </c>
      <c r="G21" s="412">
        <v>2</v>
      </c>
      <c r="H21" s="375">
        <v>0</v>
      </c>
      <c r="I21" s="500">
        <v>0</v>
      </c>
      <c r="J21" s="500">
        <v>0</v>
      </c>
      <c r="K21" s="500">
        <v>0</v>
      </c>
      <c r="L21" s="415">
        <v>0</v>
      </c>
      <c r="M21" s="415">
        <v>0</v>
      </c>
      <c r="N21" s="415">
        <v>0</v>
      </c>
      <c r="O21" s="415">
        <v>0</v>
      </c>
      <c r="P21" s="415">
        <v>0</v>
      </c>
      <c r="Q21" s="415">
        <v>0</v>
      </c>
      <c r="R21" s="415">
        <v>0</v>
      </c>
      <c r="S21" s="415">
        <v>0</v>
      </c>
      <c r="T21" s="415">
        <v>0</v>
      </c>
      <c r="U21" s="415">
        <v>0</v>
      </c>
      <c r="V21" s="415">
        <v>0</v>
      </c>
      <c r="W21" s="415">
        <v>0</v>
      </c>
      <c r="X21" s="415">
        <v>0</v>
      </c>
      <c r="Y21" s="415">
        <v>0</v>
      </c>
      <c r="Z21" s="415">
        <v>0</v>
      </c>
      <c r="AA21" s="415">
        <v>0</v>
      </c>
      <c r="AB21" s="415">
        <v>0</v>
      </c>
      <c r="AC21" s="415">
        <v>0</v>
      </c>
      <c r="AD21" s="415">
        <v>0</v>
      </c>
      <c r="AE21" s="415">
        <v>0</v>
      </c>
      <c r="AF21" s="415">
        <v>0</v>
      </c>
      <c r="AG21" s="415">
        <v>0</v>
      </c>
      <c r="AH21" s="415">
        <v>0</v>
      </c>
      <c r="AI21" s="415">
        <v>0</v>
      </c>
      <c r="AJ21" s="482">
        <v>0</v>
      </c>
      <c r="AK21" s="482">
        <v>0</v>
      </c>
      <c r="AL21" s="482">
        <v>0</v>
      </c>
      <c r="AM21" s="482">
        <v>0</v>
      </c>
      <c r="AN21" s="482">
        <v>0</v>
      </c>
      <c r="AO21" s="482">
        <v>0</v>
      </c>
    </row>
    <row r="22" spans="1:41" ht="27" customHeight="1" x14ac:dyDescent="0.2">
      <c r="A22" s="149"/>
      <c r="B22" s="929"/>
      <c r="C22" s="267" t="s">
        <v>120</v>
      </c>
      <c r="D22" s="391"/>
      <c r="E22" s="414" t="s">
        <v>120</v>
      </c>
      <c r="F22" s="391" t="s">
        <v>120</v>
      </c>
      <c r="G22" s="391">
        <v>2</v>
      </c>
      <c r="H22" s="375" t="s">
        <v>120</v>
      </c>
      <c r="I22" s="295" t="s">
        <v>120</v>
      </c>
      <c r="J22" s="295" t="s">
        <v>120</v>
      </c>
      <c r="K22" s="295" t="s">
        <v>120</v>
      </c>
      <c r="L22" s="415" t="s">
        <v>120</v>
      </c>
      <c r="M22" s="415" t="s">
        <v>120</v>
      </c>
      <c r="N22" s="415" t="s">
        <v>120</v>
      </c>
      <c r="O22" s="415" t="s">
        <v>120</v>
      </c>
      <c r="P22" s="415" t="s">
        <v>120</v>
      </c>
      <c r="Q22" s="415" t="s">
        <v>120</v>
      </c>
      <c r="R22" s="415" t="s">
        <v>120</v>
      </c>
      <c r="S22" s="415" t="s">
        <v>120</v>
      </c>
      <c r="T22" s="415" t="s">
        <v>120</v>
      </c>
      <c r="U22" s="415" t="s">
        <v>120</v>
      </c>
      <c r="V22" s="415" t="s">
        <v>120</v>
      </c>
      <c r="W22" s="415" t="s">
        <v>120</v>
      </c>
      <c r="X22" s="415" t="s">
        <v>120</v>
      </c>
      <c r="Y22" s="415" t="s">
        <v>120</v>
      </c>
      <c r="Z22" s="415" t="s">
        <v>120</v>
      </c>
      <c r="AA22" s="415" t="s">
        <v>120</v>
      </c>
      <c r="AB22" s="415" t="s">
        <v>120</v>
      </c>
      <c r="AC22" s="415" t="s">
        <v>120</v>
      </c>
      <c r="AD22" s="415" t="s">
        <v>120</v>
      </c>
      <c r="AE22" s="415" t="s">
        <v>120</v>
      </c>
      <c r="AF22" s="415" t="s">
        <v>120</v>
      </c>
      <c r="AG22" s="415" t="s">
        <v>120</v>
      </c>
      <c r="AH22" s="415" t="s">
        <v>120</v>
      </c>
      <c r="AI22" s="415" t="s">
        <v>120</v>
      </c>
      <c r="AJ22" s="482" t="s">
        <v>120</v>
      </c>
      <c r="AK22" s="482" t="s">
        <v>120</v>
      </c>
      <c r="AL22" s="482" t="s">
        <v>120</v>
      </c>
      <c r="AM22" s="482" t="s">
        <v>120</v>
      </c>
      <c r="AN22" s="482" t="s">
        <v>120</v>
      </c>
      <c r="AO22" s="482" t="s">
        <v>120</v>
      </c>
    </row>
    <row r="23" spans="1:41" ht="27" customHeight="1" x14ac:dyDescent="0.2">
      <c r="A23" s="149"/>
      <c r="B23" s="929"/>
      <c r="C23" s="467" t="s">
        <v>179</v>
      </c>
      <c r="D23" s="501" t="s">
        <v>180</v>
      </c>
      <c r="E23" s="502" t="s">
        <v>172</v>
      </c>
      <c r="F23" s="503" t="s">
        <v>72</v>
      </c>
      <c r="G23" s="503">
        <v>2</v>
      </c>
      <c r="H23" s="469">
        <v>0</v>
      </c>
      <c r="I23" s="470">
        <v>0</v>
      </c>
      <c r="J23" s="470">
        <v>0</v>
      </c>
      <c r="K23" s="470">
        <v>0</v>
      </c>
      <c r="L23" s="471">
        <v>0</v>
      </c>
      <c r="M23" s="471">
        <v>0</v>
      </c>
      <c r="N23" s="471">
        <v>0</v>
      </c>
      <c r="O23" s="471">
        <v>0</v>
      </c>
      <c r="P23" s="471">
        <v>0</v>
      </c>
      <c r="Q23" s="471">
        <v>0</v>
      </c>
      <c r="R23" s="471">
        <v>0</v>
      </c>
      <c r="S23" s="471">
        <v>0</v>
      </c>
      <c r="T23" s="471">
        <v>0</v>
      </c>
      <c r="U23" s="471">
        <v>0</v>
      </c>
      <c r="V23" s="471">
        <v>0</v>
      </c>
      <c r="W23" s="471">
        <v>0</v>
      </c>
      <c r="X23" s="471">
        <v>0</v>
      </c>
      <c r="Y23" s="471">
        <v>0</v>
      </c>
      <c r="Z23" s="471">
        <v>0</v>
      </c>
      <c r="AA23" s="471">
        <v>0</v>
      </c>
      <c r="AB23" s="471">
        <v>0</v>
      </c>
      <c r="AC23" s="471">
        <v>0</v>
      </c>
      <c r="AD23" s="471">
        <v>0</v>
      </c>
      <c r="AE23" s="471">
        <v>0</v>
      </c>
      <c r="AF23" s="471">
        <v>0</v>
      </c>
      <c r="AG23" s="471">
        <v>0</v>
      </c>
      <c r="AH23" s="471">
        <v>0</v>
      </c>
      <c r="AI23" s="471">
        <v>0</v>
      </c>
      <c r="AJ23" s="472">
        <v>0</v>
      </c>
      <c r="AK23" s="472">
        <v>0</v>
      </c>
      <c r="AL23" s="472">
        <v>0</v>
      </c>
      <c r="AM23" s="472">
        <v>0</v>
      </c>
      <c r="AN23" s="472">
        <v>0</v>
      </c>
      <c r="AO23" s="472">
        <v>0</v>
      </c>
    </row>
    <row r="24" spans="1:41" ht="27" customHeight="1" x14ac:dyDescent="0.2">
      <c r="A24" s="149"/>
      <c r="B24" s="929"/>
      <c r="C24" s="290" t="s">
        <v>181</v>
      </c>
      <c r="D24" s="504" t="s">
        <v>182</v>
      </c>
      <c r="E24" s="399" t="s">
        <v>121</v>
      </c>
      <c r="F24" s="400" t="s">
        <v>72</v>
      </c>
      <c r="G24" s="400">
        <v>2</v>
      </c>
      <c r="H24" s="379">
        <v>0.39233481373236495</v>
      </c>
      <c r="I24" s="387">
        <v>0.87355425195652237</v>
      </c>
      <c r="J24" s="387">
        <v>0.87280297804495588</v>
      </c>
      <c r="K24" s="387">
        <v>0.8720517041333895</v>
      </c>
      <c r="L24" s="396">
        <v>0.87130043022182302</v>
      </c>
      <c r="M24" s="396">
        <v>0.87054915631025653</v>
      </c>
      <c r="N24" s="396">
        <v>0.86979788239869005</v>
      </c>
      <c r="O24" s="396">
        <v>0.86904660848712367</v>
      </c>
      <c r="P24" s="396">
        <v>0.86829533457555708</v>
      </c>
      <c r="Q24" s="396">
        <v>0.86754406066399081</v>
      </c>
      <c r="R24" s="396">
        <v>0.86679278675242433</v>
      </c>
      <c r="S24" s="396">
        <v>0.86604151284085784</v>
      </c>
      <c r="T24" s="396">
        <v>0.86529023892929136</v>
      </c>
      <c r="U24" s="396">
        <v>0.86453896501772498</v>
      </c>
      <c r="V24" s="396">
        <v>0.86397550958405012</v>
      </c>
      <c r="W24" s="396">
        <v>0.86378769110615838</v>
      </c>
      <c r="X24" s="396">
        <v>0.86359987262826687</v>
      </c>
      <c r="Y24" s="396">
        <v>0.86341205415037536</v>
      </c>
      <c r="Z24" s="396">
        <v>0.86322423567248363</v>
      </c>
      <c r="AA24" s="396">
        <v>0.86303641719459201</v>
      </c>
      <c r="AB24" s="396">
        <v>0.8628485987167005</v>
      </c>
      <c r="AC24" s="396">
        <v>0.86266078023880877</v>
      </c>
      <c r="AD24" s="396">
        <v>0.86247296176091726</v>
      </c>
      <c r="AE24" s="396">
        <v>0.86228514328302563</v>
      </c>
      <c r="AF24" s="396">
        <v>0.86209732480513401</v>
      </c>
      <c r="AG24" s="396">
        <v>0.86190950632724239</v>
      </c>
      <c r="AH24" s="396">
        <v>0.86172168784935077</v>
      </c>
      <c r="AI24" s="396">
        <v>0.86153386937145915</v>
      </c>
      <c r="AJ24" s="454">
        <v>0.86134605089356753</v>
      </c>
      <c r="AK24" s="454">
        <v>0.86115823241567591</v>
      </c>
      <c r="AL24" s="454">
        <v>0.86097041393778428</v>
      </c>
      <c r="AM24" s="454">
        <v>0.86078259545989266</v>
      </c>
      <c r="AN24" s="454">
        <v>0.86059477698200104</v>
      </c>
      <c r="AO24" s="454">
        <v>0.86040695850410942</v>
      </c>
    </row>
    <row r="25" spans="1:41" ht="27" customHeight="1" thickBot="1" x14ac:dyDescent="0.25">
      <c r="A25" s="149"/>
      <c r="B25" s="930"/>
      <c r="C25" s="505" t="s">
        <v>183</v>
      </c>
      <c r="D25" s="506" t="s">
        <v>184</v>
      </c>
      <c r="E25" s="507" t="s">
        <v>121</v>
      </c>
      <c r="F25" s="508" t="s">
        <v>72</v>
      </c>
      <c r="G25" s="508">
        <v>2</v>
      </c>
      <c r="H25" s="509">
        <v>0.20883499999999999</v>
      </c>
      <c r="I25" s="307">
        <v>0.38379677696103387</v>
      </c>
      <c r="J25" s="307">
        <v>0.38310906645425002</v>
      </c>
      <c r="K25" s="307">
        <v>0.38242135594746623</v>
      </c>
      <c r="L25" s="510">
        <v>0.38173364544068245</v>
      </c>
      <c r="M25" s="510">
        <v>0.38104593493389854</v>
      </c>
      <c r="N25" s="510">
        <v>0.38035822442711475</v>
      </c>
      <c r="O25" s="510">
        <v>0.37967051392033097</v>
      </c>
      <c r="P25" s="510">
        <v>0.37898280341354712</v>
      </c>
      <c r="Q25" s="510">
        <v>0.37829509290676328</v>
      </c>
      <c r="R25" s="510">
        <v>0.37760738239997949</v>
      </c>
      <c r="S25" s="510">
        <v>0.37691967189319564</v>
      </c>
      <c r="T25" s="510">
        <v>0.37623196138641185</v>
      </c>
      <c r="U25" s="510">
        <v>0.37554425087962806</v>
      </c>
      <c r="V25" s="510">
        <v>0.37502846799954015</v>
      </c>
      <c r="W25" s="510">
        <v>0.37485654037284416</v>
      </c>
      <c r="X25" s="510">
        <v>0.37468461274614823</v>
      </c>
      <c r="Y25" s="510">
        <v>0.37451268511945229</v>
      </c>
      <c r="Z25" s="510">
        <v>0.3743407574927563</v>
      </c>
      <c r="AA25" s="510">
        <v>0.37416882986606037</v>
      </c>
      <c r="AB25" s="510">
        <v>0.37399690223936444</v>
      </c>
      <c r="AC25" s="510">
        <v>0.37382497461266845</v>
      </c>
      <c r="AD25" s="510">
        <v>0.37365304698597251</v>
      </c>
      <c r="AE25" s="510">
        <v>0.37348111935927658</v>
      </c>
      <c r="AF25" s="510">
        <v>0.37330919173258059</v>
      </c>
      <c r="AG25" s="510">
        <v>0.37313726410588466</v>
      </c>
      <c r="AH25" s="510">
        <v>0.37296533647918872</v>
      </c>
      <c r="AI25" s="510">
        <v>0.37279340885249268</v>
      </c>
      <c r="AJ25" s="826">
        <v>0.37262148122579675</v>
      </c>
      <c r="AK25" s="826">
        <v>0.37244955359910087</v>
      </c>
      <c r="AL25" s="826">
        <v>0.37227762597240482</v>
      </c>
      <c r="AM25" s="826">
        <v>0.37210569834570889</v>
      </c>
      <c r="AN25" s="826">
        <v>0.37193377071901296</v>
      </c>
      <c r="AO25" s="826">
        <v>0.37176184309231697</v>
      </c>
    </row>
    <row r="26" spans="1:41" ht="27" customHeight="1" x14ac:dyDescent="0.25">
      <c r="A26" s="170"/>
      <c r="B26" s="200"/>
      <c r="C26" s="172"/>
      <c r="D26" s="201"/>
      <c r="E26" s="202"/>
      <c r="F26" s="201"/>
      <c r="G26" s="201"/>
      <c r="H26" s="203"/>
      <c r="I26" s="204"/>
      <c r="J26" s="205"/>
      <c r="K26" s="172"/>
      <c r="L26" s="205"/>
      <c r="M26" s="206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</row>
    <row r="27" spans="1:41" ht="27" customHeight="1" x14ac:dyDescent="0.25">
      <c r="A27" s="170"/>
      <c r="B27" s="200"/>
      <c r="C27" s="172"/>
      <c r="D27" s="172"/>
      <c r="E27" s="207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</row>
    <row r="28" spans="1:41" ht="27" customHeight="1" x14ac:dyDescent="0.25">
      <c r="A28" s="170"/>
      <c r="B28" s="200"/>
      <c r="C28" s="201"/>
      <c r="D28" s="154" t="str">
        <f>'TITLE PAGE'!B9</f>
        <v>Company:</v>
      </c>
      <c r="E28" s="369" t="str">
        <f>'TITLE PAGE'!D9</f>
        <v>Dŵr Cymru Welsh Water</v>
      </c>
      <c r="F28" s="201"/>
      <c r="G28" s="201"/>
      <c r="H28" s="201"/>
      <c r="I28" s="201"/>
      <c r="J28" s="201"/>
      <c r="K28" s="172"/>
      <c r="L28" s="201"/>
      <c r="M28" s="201"/>
      <c r="N28" s="201"/>
      <c r="O28" s="201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</row>
    <row r="29" spans="1:41" ht="27" customHeight="1" x14ac:dyDescent="0.25">
      <c r="A29" s="170"/>
      <c r="B29" s="200"/>
      <c r="C29" s="201"/>
      <c r="D29" s="158" t="str">
        <f>'TITLE PAGE'!B10</f>
        <v>Resource Zone Name:</v>
      </c>
      <c r="E29" s="370" t="str">
        <f>'TITLE PAGE'!D10</f>
        <v>Lleyn Harlech</v>
      </c>
      <c r="F29" s="201"/>
      <c r="G29" s="201"/>
      <c r="H29" s="201"/>
      <c r="I29" s="201"/>
      <c r="J29" s="201"/>
      <c r="K29" s="172"/>
      <c r="L29" s="201"/>
      <c r="M29" s="201"/>
      <c r="N29" s="201"/>
      <c r="O29" s="201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27" customHeight="1" x14ac:dyDescent="0.2">
      <c r="A30" s="170"/>
      <c r="B30" s="208"/>
      <c r="C30" s="201"/>
      <c r="D30" s="158" t="str">
        <f>'TITLE PAGE'!B11</f>
        <v>Resource Zone Number:</v>
      </c>
      <c r="E30" s="371">
        <f>'TITLE PAGE'!D11</f>
        <v>8034</v>
      </c>
      <c r="F30" s="201"/>
      <c r="G30" s="201"/>
      <c r="H30" s="201"/>
      <c r="I30" s="201"/>
      <c r="J30" s="201"/>
      <c r="K30" s="172"/>
      <c r="L30" s="201"/>
      <c r="M30" s="201"/>
      <c r="N30" s="201"/>
      <c r="O30" s="201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27" customHeight="1" x14ac:dyDescent="0.25">
      <c r="A31" s="170"/>
      <c r="B31" s="200"/>
      <c r="C31" s="201"/>
      <c r="D31" s="158" t="str">
        <f>'TITLE PAGE'!B12</f>
        <v xml:space="preserve">Planning Scenario Name:                                                                     </v>
      </c>
      <c r="E31" s="370" t="str">
        <f>'TITLE PAGE'!D12</f>
        <v>Dry Year Annual Average</v>
      </c>
      <c r="F31" s="201"/>
      <c r="G31" s="201"/>
      <c r="H31" s="201"/>
      <c r="I31" s="201"/>
      <c r="J31" s="201"/>
      <c r="K31" s="172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27" customHeight="1" x14ac:dyDescent="0.25">
      <c r="A32" s="170"/>
      <c r="B32" s="200"/>
      <c r="C32" s="201"/>
      <c r="D32" s="166" t="str">
        <f>'TITLE PAGE'!B13</f>
        <v xml:space="preserve">Chosen Level of Service:  </v>
      </c>
      <c r="E32" s="209" t="str">
        <f>'TITLE PAGE'!D13</f>
        <v>1 in 20</v>
      </c>
      <c r="F32" s="201"/>
      <c r="G32" s="201"/>
      <c r="H32" s="201"/>
      <c r="I32" s="201"/>
      <c r="J32" s="201"/>
      <c r="K32" s="172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27" customHeight="1" x14ac:dyDescent="0.25">
      <c r="A33" s="170"/>
      <c r="B33" s="200"/>
      <c r="C33" s="201"/>
      <c r="D33" s="201"/>
      <c r="E33" s="210"/>
      <c r="F33" s="201"/>
      <c r="G33" s="201"/>
      <c r="H33" s="201"/>
      <c r="I33" s="201"/>
      <c r="J33" s="201"/>
      <c r="K33" s="172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3" zoomScale="75" zoomScaleNormal="75" zoomScaleSheetLayoutView="25" workbookViewId="0">
      <selection activeCell="J67" sqref="J67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185</v>
      </c>
      <c r="D1" s="211"/>
      <c r="E1" s="212"/>
      <c r="F1" s="213"/>
      <c r="G1" s="213"/>
      <c r="H1" s="852"/>
      <c r="I1" s="935"/>
      <c r="J1" s="924"/>
      <c r="K1" s="924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214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215" t="s">
        <v>110</v>
      </c>
      <c r="F2" s="142" t="s">
        <v>137</v>
      </c>
      <c r="G2" s="188" t="s">
        <v>186</v>
      </c>
      <c r="H2" s="216" t="s">
        <v>788</v>
      </c>
      <c r="I2" s="191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ht="25.15" customHeight="1" x14ac:dyDescent="0.2">
      <c r="A3" s="219"/>
      <c r="B3" s="936" t="s">
        <v>187</v>
      </c>
      <c r="C3" s="460" t="s">
        <v>188</v>
      </c>
      <c r="D3" s="461" t="s">
        <v>189</v>
      </c>
      <c r="E3" s="462" t="s">
        <v>121</v>
      </c>
      <c r="F3" s="463" t="s">
        <v>72</v>
      </c>
      <c r="G3" s="464">
        <v>2</v>
      </c>
      <c r="H3" s="853">
        <v>3.306134700574165</v>
      </c>
      <c r="I3" s="465">
        <v>3.3294430743257362</v>
      </c>
      <c r="J3" s="465">
        <v>3.3408607923193143</v>
      </c>
      <c r="K3" s="465">
        <v>3.345811423941822</v>
      </c>
      <c r="L3" s="863">
        <v>3.3556707917702244</v>
      </c>
      <c r="M3" s="863">
        <v>3.3752310321076053</v>
      </c>
      <c r="N3" s="863">
        <v>3.3471377233556434</v>
      </c>
      <c r="O3" s="863">
        <v>3.3438611453334701</v>
      </c>
      <c r="P3" s="863">
        <v>3.3405122140219934</v>
      </c>
      <c r="Q3" s="863">
        <v>3.3373288340247442</v>
      </c>
      <c r="R3" s="863">
        <v>3.3342114605419364</v>
      </c>
      <c r="S3" s="863">
        <v>3.331025304971063</v>
      </c>
      <c r="T3" s="863">
        <v>3.3279390605967882</v>
      </c>
      <c r="U3" s="863">
        <v>3.3248493503716423</v>
      </c>
      <c r="V3" s="863">
        <v>3.3217868427944537</v>
      </c>
      <c r="W3" s="863">
        <v>3.3187210952700794</v>
      </c>
      <c r="X3" s="863">
        <v>3.3156509602725466</v>
      </c>
      <c r="Y3" s="863">
        <v>3.3125760436696914</v>
      </c>
      <c r="Z3" s="863">
        <v>3.3094960526901676</v>
      </c>
      <c r="AA3" s="863">
        <v>3.3065494100681594</v>
      </c>
      <c r="AB3" s="863">
        <v>3.3035995899717827</v>
      </c>
      <c r="AC3" s="863">
        <v>3.3006466394737006</v>
      </c>
      <c r="AD3" s="863">
        <v>3.2976906344005554</v>
      </c>
      <c r="AE3" s="863">
        <v>3.294731453530384</v>
      </c>
      <c r="AF3" s="863">
        <v>3.291769351566793</v>
      </c>
      <c r="AG3" s="863">
        <v>3.2888044522495807</v>
      </c>
      <c r="AH3" s="863">
        <v>3.285837031469677</v>
      </c>
      <c r="AI3" s="863">
        <v>3.2828670996057974</v>
      </c>
      <c r="AJ3" s="863">
        <v>3.2798949237861987</v>
      </c>
      <c r="AK3" s="863">
        <v>3.2769742958493513</v>
      </c>
      <c r="AL3" s="863">
        <v>3.2740524180371136</v>
      </c>
      <c r="AM3" s="863">
        <v>3.271128970152462</v>
      </c>
      <c r="AN3" s="863">
        <v>3.2682037595163522</v>
      </c>
      <c r="AO3" s="863">
        <v>3.2652770024050972</v>
      </c>
    </row>
    <row r="4" spans="1:41" ht="25.15" customHeight="1" x14ac:dyDescent="0.2">
      <c r="A4" s="170"/>
      <c r="B4" s="937"/>
      <c r="C4" s="290" t="s">
        <v>190</v>
      </c>
      <c r="D4" s="466" t="s">
        <v>191</v>
      </c>
      <c r="E4" s="374" t="s">
        <v>121</v>
      </c>
      <c r="F4" s="400" t="s">
        <v>72</v>
      </c>
      <c r="G4" s="400">
        <v>2</v>
      </c>
      <c r="H4" s="854">
        <v>0.42858177308514644</v>
      </c>
      <c r="I4" s="387">
        <v>0.4171599420524511</v>
      </c>
      <c r="J4" s="387">
        <v>0.41170146940660268</v>
      </c>
      <c r="K4" s="387">
        <v>0.40640698389092988</v>
      </c>
      <c r="L4" s="864">
        <v>0.40126811825417874</v>
      </c>
      <c r="M4" s="864">
        <v>0.39629301424418428</v>
      </c>
      <c r="N4" s="864">
        <v>0.39146559985531887</v>
      </c>
      <c r="O4" s="864">
        <v>0.38679441202280013</v>
      </c>
      <c r="P4" s="864">
        <v>0.38226549797388537</v>
      </c>
      <c r="Q4" s="864">
        <v>0.37788035420013538</v>
      </c>
      <c r="R4" s="864">
        <v>0.37363696227218235</v>
      </c>
      <c r="S4" s="864">
        <v>0.36952363488897338</v>
      </c>
      <c r="T4" s="864">
        <v>0.36554568892610062</v>
      </c>
      <c r="U4" s="864">
        <v>0.36169338752189945</v>
      </c>
      <c r="V4" s="864">
        <v>0.35796451528942425</v>
      </c>
      <c r="W4" s="864">
        <v>0.35435363007750165</v>
      </c>
      <c r="X4" s="864">
        <v>0.35085699678825394</v>
      </c>
      <c r="Y4" s="864">
        <v>0.34747102139206637</v>
      </c>
      <c r="Z4" s="864">
        <v>0.34419221581201387</v>
      </c>
      <c r="AA4" s="864">
        <v>0.34102121729857104</v>
      </c>
      <c r="AB4" s="864">
        <v>0.33795077538642804</v>
      </c>
      <c r="AC4" s="864">
        <v>0.33497771716264702</v>
      </c>
      <c r="AD4" s="864">
        <v>0.33209896695200175</v>
      </c>
      <c r="AE4" s="864">
        <v>0.32931153302120647</v>
      </c>
      <c r="AF4" s="864">
        <v>0.32661253438903115</v>
      </c>
      <c r="AG4" s="864">
        <v>0.32399917288306423</v>
      </c>
      <c r="AH4" s="864">
        <v>0.32146874501673223</v>
      </c>
      <c r="AI4" s="864">
        <v>0.31901861902446588</v>
      </c>
      <c r="AJ4" s="864">
        <v>0.31664625830654136</v>
      </c>
      <c r="AK4" s="864">
        <v>0.31434919167845982</v>
      </c>
      <c r="AL4" s="864">
        <v>0.31212506032086285</v>
      </c>
      <c r="AM4" s="864">
        <v>0.30997153292252982</v>
      </c>
      <c r="AN4" s="864">
        <v>0.30788635804121051</v>
      </c>
      <c r="AO4" s="864">
        <v>0.30586737497238742</v>
      </c>
    </row>
    <row r="5" spans="1:41" ht="25.15" customHeight="1" x14ac:dyDescent="0.2">
      <c r="A5" s="170"/>
      <c r="B5" s="937"/>
      <c r="C5" s="467" t="s">
        <v>192</v>
      </c>
      <c r="D5" s="466" t="s">
        <v>193</v>
      </c>
      <c r="E5" s="374" t="s">
        <v>121</v>
      </c>
      <c r="F5" s="400" t="s">
        <v>72</v>
      </c>
      <c r="G5" s="400">
        <v>2</v>
      </c>
      <c r="H5" s="854">
        <v>1.35686232064679</v>
      </c>
      <c r="I5" s="387">
        <v>1.5348222775935143</v>
      </c>
      <c r="J5" s="387">
        <v>1.5987321555797955</v>
      </c>
      <c r="K5" s="387">
        <v>1.6624388102069398</v>
      </c>
      <c r="L5" s="864">
        <v>1.7150493008366927</v>
      </c>
      <c r="M5" s="864">
        <v>1.7543973545441125</v>
      </c>
      <c r="N5" s="864">
        <v>1.8028869670409755</v>
      </c>
      <c r="O5" s="864">
        <v>1.8373880527406119</v>
      </c>
      <c r="P5" s="864">
        <v>1.8821953557667204</v>
      </c>
      <c r="Q5" s="864">
        <v>1.9388362277298223</v>
      </c>
      <c r="R5" s="864">
        <v>1.9816194795916346</v>
      </c>
      <c r="S5" s="864">
        <v>2.0376821104604592</v>
      </c>
      <c r="T5" s="864">
        <v>2.0789590989268292</v>
      </c>
      <c r="U5" s="864">
        <v>2.118657354457925</v>
      </c>
      <c r="V5" s="864">
        <v>2.1410653579854113</v>
      </c>
      <c r="W5" s="864">
        <v>2.1610274529223483</v>
      </c>
      <c r="X5" s="864">
        <v>2.1787580888805476</v>
      </c>
      <c r="Y5" s="864">
        <v>2.1942191183151274</v>
      </c>
      <c r="Z5" s="864">
        <v>2.20743015736051</v>
      </c>
      <c r="AA5" s="864">
        <v>2.2186417389076967</v>
      </c>
      <c r="AB5" s="864">
        <v>2.2278246026109385</v>
      </c>
      <c r="AC5" s="864">
        <v>2.2349675853746902</v>
      </c>
      <c r="AD5" s="864">
        <v>2.2401000216668203</v>
      </c>
      <c r="AE5" s="864">
        <v>2.2432834986013401</v>
      </c>
      <c r="AF5" s="864">
        <v>2.244591037401972</v>
      </c>
      <c r="AG5" s="864">
        <v>2.2438686102669214</v>
      </c>
      <c r="AH5" s="864">
        <v>2.2409774033109611</v>
      </c>
      <c r="AI5" s="864">
        <v>2.2360285578838606</v>
      </c>
      <c r="AJ5" s="864">
        <v>2.2291529830860388</v>
      </c>
      <c r="AK5" s="864">
        <v>2.2204590352925142</v>
      </c>
      <c r="AL5" s="864">
        <v>2.2098366637682796</v>
      </c>
      <c r="AM5" s="864">
        <v>2.1972362227927014</v>
      </c>
      <c r="AN5" s="864">
        <v>2.1830936633808284</v>
      </c>
      <c r="AO5" s="864">
        <v>2.1676865346353029</v>
      </c>
    </row>
    <row r="6" spans="1:41" ht="25.15" customHeight="1" x14ac:dyDescent="0.2">
      <c r="A6" s="170"/>
      <c r="B6" s="937"/>
      <c r="C6" s="290" t="s">
        <v>194</v>
      </c>
      <c r="D6" s="466" t="s">
        <v>195</v>
      </c>
      <c r="E6" s="374" t="s">
        <v>121</v>
      </c>
      <c r="F6" s="400" t="s">
        <v>72</v>
      </c>
      <c r="G6" s="468">
        <v>2</v>
      </c>
      <c r="H6" s="855">
        <v>3.9952074382760152</v>
      </c>
      <c r="I6" s="470">
        <v>3.9089242685269965</v>
      </c>
      <c r="J6" s="470">
        <v>3.8477957818606146</v>
      </c>
      <c r="K6" s="470">
        <v>3.7869850227381532</v>
      </c>
      <c r="L6" s="865">
        <v>3.7027168751102701</v>
      </c>
      <c r="M6" s="865">
        <v>3.5974624900431142</v>
      </c>
      <c r="N6" s="865">
        <v>3.5155480200788842</v>
      </c>
      <c r="O6" s="865">
        <v>3.4136571207527977</v>
      </c>
      <c r="P6" s="865">
        <v>3.3349144799290937</v>
      </c>
      <c r="Q6" s="865">
        <v>3.2787254338300462</v>
      </c>
      <c r="R6" s="865">
        <v>3.2026942491413308</v>
      </c>
      <c r="S6" s="865">
        <v>3.1463606918328653</v>
      </c>
      <c r="T6" s="865">
        <v>3.0707948538316598</v>
      </c>
      <c r="U6" s="865">
        <v>2.9963495004699197</v>
      </c>
      <c r="V6" s="865">
        <v>2.9047861335256684</v>
      </c>
      <c r="W6" s="865">
        <v>2.8148136271446251</v>
      </c>
      <c r="X6" s="865">
        <v>2.726680736682189</v>
      </c>
      <c r="Y6" s="865">
        <v>2.6404789227961887</v>
      </c>
      <c r="Z6" s="865">
        <v>2.5562363118014666</v>
      </c>
      <c r="AA6" s="865">
        <v>2.4741567641586464</v>
      </c>
      <c r="AB6" s="865">
        <v>2.3940015457866179</v>
      </c>
      <c r="AC6" s="865">
        <v>2.3157605571651851</v>
      </c>
      <c r="AD6" s="865">
        <v>2.2394001286924294</v>
      </c>
      <c r="AE6" s="865">
        <v>2.1649428838992928</v>
      </c>
      <c r="AF6" s="865">
        <v>2.0922803136801318</v>
      </c>
      <c r="AG6" s="865">
        <v>2.0214773804442179</v>
      </c>
      <c r="AH6" s="865">
        <v>1.9525359488746015</v>
      </c>
      <c r="AI6" s="865">
        <v>1.8854272564186025</v>
      </c>
      <c r="AJ6" s="865">
        <v>1.8200642692011668</v>
      </c>
      <c r="AK6" s="865">
        <v>1.7564489162535777</v>
      </c>
      <c r="AL6" s="865">
        <v>1.6944912976965882</v>
      </c>
      <c r="AM6" s="865">
        <v>1.6342865724594611</v>
      </c>
      <c r="AN6" s="865">
        <v>1.5757476999112094</v>
      </c>
      <c r="AO6" s="865">
        <v>1.5187674475631898</v>
      </c>
    </row>
    <row r="7" spans="1:41" ht="25.15" customHeight="1" x14ac:dyDescent="0.2">
      <c r="A7" s="170"/>
      <c r="B7" s="937"/>
      <c r="C7" s="286" t="s">
        <v>196</v>
      </c>
      <c r="D7" s="384" t="s">
        <v>197</v>
      </c>
      <c r="E7" s="385" t="s">
        <v>198</v>
      </c>
      <c r="F7" s="345" t="s">
        <v>72</v>
      </c>
      <c r="G7" s="345">
        <v>2</v>
      </c>
      <c r="H7" s="854">
        <v>3.2534314507481099</v>
      </c>
      <c r="I7" s="866">
        <v>3.2763531066933402</v>
      </c>
      <c r="J7" s="866">
        <v>3.2875915294499425</v>
      </c>
      <c r="K7" s="866">
        <v>3.2923710536227029</v>
      </c>
      <c r="L7" s="816">
        <v>3.3020667636001844</v>
      </c>
      <c r="M7" s="816">
        <v>3.3214701539781557</v>
      </c>
      <c r="N7" s="816">
        <v>3.2932262417428788</v>
      </c>
      <c r="O7" s="816">
        <v>3.2898048126688559</v>
      </c>
      <c r="P7" s="816">
        <v>3.2863163456477795</v>
      </c>
      <c r="Q7" s="816">
        <v>3.2829983566773637</v>
      </c>
      <c r="R7" s="816">
        <v>3.2797509538864995</v>
      </c>
      <c r="S7" s="816">
        <v>3.276439037392274</v>
      </c>
      <c r="T7" s="816">
        <v>3.2732310202086894</v>
      </c>
      <c r="U7" s="816">
        <v>3.2700232720209934</v>
      </c>
      <c r="V7" s="816">
        <v>3.2668462316863374</v>
      </c>
      <c r="W7" s="816">
        <v>3.2636692477293567</v>
      </c>
      <c r="X7" s="816">
        <v>3.2604909820636574</v>
      </c>
      <c r="Y7" s="816">
        <v>3.257310866224512</v>
      </c>
      <c r="Z7" s="816">
        <v>3.2541284475350905</v>
      </c>
      <c r="AA7" s="816">
        <v>3.2510820016941615</v>
      </c>
      <c r="AB7" s="816">
        <v>3.2480348673526125</v>
      </c>
      <c r="AC7" s="816">
        <v>3.244986966405663</v>
      </c>
      <c r="AD7" s="816">
        <v>3.2419382588112708</v>
      </c>
      <c r="AE7" s="816">
        <v>3.2388885158822838</v>
      </c>
      <c r="AF7" s="816">
        <v>3.235837892463103</v>
      </c>
      <c r="AG7" s="816">
        <v>3.2327864193354876</v>
      </c>
      <c r="AH7" s="816">
        <v>3.2297342857087066</v>
      </c>
      <c r="AI7" s="816">
        <v>3.2266814210007584</v>
      </c>
      <c r="AJ7" s="816">
        <v>3.2236280166049811</v>
      </c>
      <c r="AK7" s="816">
        <v>3.2206277934081751</v>
      </c>
      <c r="AL7" s="816">
        <v>3.217627887087243</v>
      </c>
      <c r="AM7" s="816">
        <v>3.2146279149107606</v>
      </c>
      <c r="AN7" s="816">
        <v>3.2116276253752187</v>
      </c>
      <c r="AO7" s="816">
        <v>3.2086271793531318</v>
      </c>
    </row>
    <row r="8" spans="1:41" ht="25.15" customHeight="1" x14ac:dyDescent="0.2">
      <c r="A8" s="170"/>
      <c r="B8" s="937"/>
      <c r="C8" s="286" t="s">
        <v>199</v>
      </c>
      <c r="D8" s="384" t="s">
        <v>200</v>
      </c>
      <c r="E8" s="385" t="s">
        <v>201</v>
      </c>
      <c r="F8" s="345" t="s">
        <v>72</v>
      </c>
      <c r="G8" s="345">
        <v>2</v>
      </c>
      <c r="H8" s="854">
        <v>0.41712213398974107</v>
      </c>
      <c r="I8" s="866">
        <v>0.40640069155261954</v>
      </c>
      <c r="J8" s="866">
        <v>0.40127619347998683</v>
      </c>
      <c r="K8" s="866">
        <v>0.39630531573590577</v>
      </c>
      <c r="L8" s="816">
        <v>0.39148001286181117</v>
      </c>
      <c r="M8" s="816">
        <v>0.38680873840955943</v>
      </c>
      <c r="N8" s="816">
        <v>0.38227572249893171</v>
      </c>
      <c r="O8" s="816">
        <v>0.37788979481237317</v>
      </c>
      <c r="P8" s="816">
        <v>0.37363728623729214</v>
      </c>
      <c r="Q8" s="816">
        <v>0.36951996812039334</v>
      </c>
      <c r="R8" s="816">
        <v>0.36553608835575913</v>
      </c>
      <c r="S8" s="816">
        <v>0.36167421769892288</v>
      </c>
      <c r="T8" s="816">
        <v>0.35793992307180816</v>
      </c>
      <c r="U8" s="816">
        <v>0.35432370989747075</v>
      </c>
      <c r="V8" s="816">
        <v>0.35082359755300024</v>
      </c>
      <c r="W8" s="816">
        <v>0.34743437136402061</v>
      </c>
      <c r="X8" s="816">
        <v>0.34415251664841423</v>
      </c>
      <c r="Y8" s="816">
        <v>0.34097465295046914</v>
      </c>
      <c r="Z8" s="816">
        <v>0.33789749913768136</v>
      </c>
      <c r="AA8" s="816">
        <v>0.33492189298124864</v>
      </c>
      <c r="AB8" s="816">
        <v>0.33204077831228246</v>
      </c>
      <c r="AC8" s="816">
        <v>0.3292511704831711</v>
      </c>
      <c r="AD8" s="816">
        <v>0.32655017624012855</v>
      </c>
      <c r="AE8" s="816">
        <v>0.32393498060882175</v>
      </c>
      <c r="AF8" s="816">
        <v>0.32140287388025313</v>
      </c>
      <c r="AG8" s="816">
        <v>0.3189512238378352</v>
      </c>
      <c r="AH8" s="816">
        <v>0.31657748779943501</v>
      </c>
      <c r="AI8" s="816">
        <v>0.31427918981244291</v>
      </c>
      <c r="AJ8" s="816">
        <v>0.3120539442535526</v>
      </c>
      <c r="AK8" s="816">
        <v>0.30989942622827038</v>
      </c>
      <c r="AL8" s="816">
        <v>0.3078134186663003</v>
      </c>
      <c r="AM8" s="816">
        <v>0.30579372760549511</v>
      </c>
      <c r="AN8" s="816">
        <v>0.30383823468926774</v>
      </c>
      <c r="AO8" s="816">
        <v>0.30194490816769309</v>
      </c>
    </row>
    <row r="9" spans="1:41" ht="25.15" customHeight="1" x14ac:dyDescent="0.2">
      <c r="A9" s="170"/>
      <c r="B9" s="937"/>
      <c r="C9" s="286" t="s">
        <v>78</v>
      </c>
      <c r="D9" s="384" t="s">
        <v>202</v>
      </c>
      <c r="E9" s="385" t="s">
        <v>203</v>
      </c>
      <c r="F9" s="345" t="s">
        <v>72</v>
      </c>
      <c r="G9" s="345">
        <v>2</v>
      </c>
      <c r="H9" s="854">
        <v>1.1885986589189885</v>
      </c>
      <c r="I9" s="866">
        <v>1.3554106603017944</v>
      </c>
      <c r="J9" s="866">
        <v>1.4137160283769754</v>
      </c>
      <c r="K9" s="866">
        <v>1.4718689253326762</v>
      </c>
      <c r="L9" s="816">
        <v>1.5188796521163488</v>
      </c>
      <c r="M9" s="816">
        <v>1.5527565929022644</v>
      </c>
      <c r="N9" s="816">
        <v>1.5958719363805514</v>
      </c>
      <c r="O9" s="816">
        <v>1.6251284986967964</v>
      </c>
      <c r="P9" s="816">
        <v>1.6647753863267585</v>
      </c>
      <c r="Q9" s="816">
        <v>1.716310192959563</v>
      </c>
      <c r="R9" s="816">
        <v>1.7540472220769496</v>
      </c>
      <c r="S9" s="816">
        <v>1.8051373677707467</v>
      </c>
      <c r="T9" s="816">
        <v>1.8415102974970192</v>
      </c>
      <c r="U9" s="816">
        <v>1.8763713305610747</v>
      </c>
      <c r="V9" s="816">
        <v>1.8940073107173749</v>
      </c>
      <c r="W9" s="816">
        <v>1.9092603816186757</v>
      </c>
      <c r="X9" s="816">
        <v>1.922342345788133</v>
      </c>
      <c r="Y9" s="816">
        <v>1.9332247869668164</v>
      </c>
      <c r="Z9" s="816">
        <v>1.9419405288652172</v>
      </c>
      <c r="AA9" s="816">
        <v>1.9487180169470617</v>
      </c>
      <c r="AB9" s="816">
        <v>1.9535263788117287</v>
      </c>
      <c r="AC9" s="816">
        <v>1.9563542102003337</v>
      </c>
      <c r="AD9" s="816">
        <v>1.9572347589019914</v>
      </c>
      <c r="AE9" s="816">
        <v>1.9562269752754757</v>
      </c>
      <c r="AF9" s="816">
        <v>1.9534021042040823</v>
      </c>
      <c r="AG9" s="816">
        <v>1.948631237598867</v>
      </c>
      <c r="AH9" s="816">
        <v>1.9418061177638888</v>
      </c>
      <c r="AI9" s="816">
        <v>1.9330386088066627</v>
      </c>
      <c r="AJ9" s="816">
        <v>1.9224247726643362</v>
      </c>
      <c r="AK9" s="816">
        <v>1.9100733668997489</v>
      </c>
      <c r="AL9" s="816">
        <v>1.8958690291901872</v>
      </c>
      <c r="AM9" s="816">
        <v>1.8798438559932256</v>
      </c>
      <c r="AN9" s="816">
        <v>1.8623365157469611</v>
      </c>
      <c r="AO9" s="816">
        <v>1.8435309851247699</v>
      </c>
    </row>
    <row r="10" spans="1:41" ht="25.15" customHeight="1" x14ac:dyDescent="0.2">
      <c r="A10" s="170"/>
      <c r="B10" s="937"/>
      <c r="C10" s="286" t="s">
        <v>75</v>
      </c>
      <c r="D10" s="384" t="s">
        <v>204</v>
      </c>
      <c r="E10" s="385" t="s">
        <v>205</v>
      </c>
      <c r="F10" s="345" t="s">
        <v>72</v>
      </c>
      <c r="G10" s="345">
        <v>2</v>
      </c>
      <c r="H10" s="854">
        <v>3.6805559750058019</v>
      </c>
      <c r="I10" s="866">
        <v>3.6066230579138998</v>
      </c>
      <c r="J10" s="866">
        <v>3.5514867075689791</v>
      </c>
      <c r="K10" s="866">
        <v>3.4965493101933678</v>
      </c>
      <c r="L10" s="816">
        <v>3.418038104056587</v>
      </c>
      <c r="M10" s="816">
        <v>3.3184265478769506</v>
      </c>
      <c r="N10" s="816">
        <v>3.2420430561071378</v>
      </c>
      <c r="O10" s="816">
        <v>3.1455735013578439</v>
      </c>
      <c r="P10" s="816">
        <v>3.0721447446224874</v>
      </c>
      <c r="Q10" s="816">
        <v>3.021164252177321</v>
      </c>
      <c r="R10" s="816">
        <v>2.9502383785406177</v>
      </c>
      <c r="S10" s="816">
        <v>2.8989089361304177</v>
      </c>
      <c r="T10" s="816">
        <v>2.8282480227576872</v>
      </c>
      <c r="U10" s="816">
        <v>2.7586103698784759</v>
      </c>
      <c r="V10" s="816">
        <v>2.671759406422654</v>
      </c>
      <c r="W10" s="816">
        <v>2.5864058954882818</v>
      </c>
      <c r="X10" s="816">
        <v>2.5028004439407767</v>
      </c>
      <c r="Y10" s="816">
        <v>2.4210363272478324</v>
      </c>
      <c r="Z10" s="816">
        <v>2.3411434505614652</v>
      </c>
      <c r="AA10" s="816">
        <v>2.2633274179198231</v>
      </c>
      <c r="AB10" s="816">
        <v>2.1873512042585777</v>
      </c>
      <c r="AC10" s="816">
        <v>2.1132063851986271</v>
      </c>
      <c r="AD10" s="816">
        <v>2.0408609330749328</v>
      </c>
      <c r="AE10" s="816">
        <v>1.9703390808092707</v>
      </c>
      <c r="AF10" s="816">
        <v>1.9015338967859017</v>
      </c>
      <c r="AG10" s="816">
        <v>1.8345118896354058</v>
      </c>
      <c r="AH10" s="816">
        <v>1.7692764396133431</v>
      </c>
      <c r="AI10" s="816">
        <v>1.7058002696982577</v>
      </c>
      <c r="AJ10" s="816">
        <v>1.6439978021005042</v>
      </c>
      <c r="AK10" s="816">
        <v>1.5838723930746266</v>
      </c>
      <c r="AL10" s="816">
        <v>1.5253355416745891</v>
      </c>
      <c r="AM10" s="816">
        <v>1.4684837780335731</v>
      </c>
      <c r="AN10" s="816">
        <v>1.413231405544862</v>
      </c>
      <c r="AO10" s="816">
        <v>1.3594725091031812</v>
      </c>
    </row>
    <row r="11" spans="1:41" ht="25.15" customHeight="1" x14ac:dyDescent="0.2">
      <c r="A11" s="170"/>
      <c r="B11" s="937"/>
      <c r="C11" s="290" t="s">
        <v>206</v>
      </c>
      <c r="D11" s="466" t="s">
        <v>207</v>
      </c>
      <c r="E11" s="374" t="s">
        <v>121</v>
      </c>
      <c r="F11" s="511" t="s">
        <v>208</v>
      </c>
      <c r="G11" s="511">
        <v>1</v>
      </c>
      <c r="H11" s="856">
        <v>0</v>
      </c>
      <c r="I11" s="512">
        <v>0.23224683228996726</v>
      </c>
      <c r="J11" s="512">
        <v>0.2660253701918473</v>
      </c>
      <c r="K11" s="512">
        <v>0.2995818045048283</v>
      </c>
      <c r="L11" s="867">
        <v>0.33487289621101257</v>
      </c>
      <c r="M11" s="867">
        <v>0.3529639499172888</v>
      </c>
      <c r="N11" s="867">
        <v>0.36669028258833231</v>
      </c>
      <c r="O11" s="867">
        <v>0.38373817420152473</v>
      </c>
      <c r="P11" s="867">
        <v>0.39945900310663301</v>
      </c>
      <c r="Q11" s="867">
        <v>0.41361263499100481</v>
      </c>
      <c r="R11" s="867">
        <v>0.42948363851891824</v>
      </c>
      <c r="S11" s="867">
        <v>0.44371574393070662</v>
      </c>
      <c r="T11" s="867">
        <v>0.45981548343013184</v>
      </c>
      <c r="U11" s="867">
        <v>0.47606866201203413</v>
      </c>
      <c r="V11" s="867">
        <v>0.49452073965157489</v>
      </c>
      <c r="W11" s="867">
        <v>0.51380045432609278</v>
      </c>
      <c r="X11" s="867">
        <v>0.53343792405227464</v>
      </c>
      <c r="Y11" s="867">
        <v>0.55344141377304146</v>
      </c>
      <c r="Z11" s="867">
        <v>0.57381924882465474</v>
      </c>
      <c r="AA11" s="867">
        <v>0.59455413139708146</v>
      </c>
      <c r="AB11" s="867">
        <v>0.6156724858372159</v>
      </c>
      <c r="AC11" s="867">
        <v>0.63718775562569807</v>
      </c>
      <c r="AD11" s="867">
        <v>0.65911261646980213</v>
      </c>
      <c r="AE11" s="867">
        <v>0.68145260688668008</v>
      </c>
      <c r="AF11" s="867">
        <v>0.70422393327215249</v>
      </c>
      <c r="AG11" s="867">
        <v>0.72995611285480433</v>
      </c>
      <c r="AH11" s="867">
        <v>0.7562143714924936</v>
      </c>
      <c r="AI11" s="867">
        <v>0.78300874448123181</v>
      </c>
      <c r="AJ11" s="867">
        <v>0.81035677637450909</v>
      </c>
      <c r="AK11" s="867">
        <v>0.83827208746627391</v>
      </c>
      <c r="AL11" s="867">
        <v>0.86679151466107718</v>
      </c>
      <c r="AM11" s="867">
        <v>0.89592118875816318</v>
      </c>
      <c r="AN11" s="867">
        <v>0.92564835325942774</v>
      </c>
      <c r="AO11" s="867">
        <v>0.95597996425688547</v>
      </c>
    </row>
    <row r="12" spans="1:41" ht="25.15" customHeight="1" thickBot="1" x14ac:dyDescent="0.25">
      <c r="A12" s="170"/>
      <c r="B12" s="937"/>
      <c r="C12" s="513" t="s">
        <v>209</v>
      </c>
      <c r="D12" s="514" t="s">
        <v>210</v>
      </c>
      <c r="E12" s="515"/>
      <c r="F12" s="516" t="s">
        <v>72</v>
      </c>
      <c r="G12" s="516">
        <v>1</v>
      </c>
      <c r="H12" s="856">
        <v>0</v>
      </c>
      <c r="I12" s="517">
        <v>2.0077245165180724E-2</v>
      </c>
      <c r="J12" s="517">
        <v>2.3022022974887868E-2</v>
      </c>
      <c r="K12" s="517">
        <v>2.5935080235003571E-2</v>
      </c>
      <c r="L12" s="868">
        <v>2.8901086536898823E-2</v>
      </c>
      <c r="M12" s="868">
        <v>3.0282408073920131E-2</v>
      </c>
      <c r="N12" s="868">
        <v>3.1217872696554405E-2</v>
      </c>
      <c r="O12" s="868">
        <v>3.2381349073641541E-2</v>
      </c>
      <c r="P12" s="868">
        <v>3.3542068225140387E-2</v>
      </c>
      <c r="Q12" s="868">
        <v>3.4702070171281463E-2</v>
      </c>
      <c r="R12" s="868">
        <v>3.5860048387334587E-2</v>
      </c>
      <c r="S12" s="868">
        <v>3.7015475347069504E-2</v>
      </c>
      <c r="T12" s="868">
        <v>3.8168958022317678E-2</v>
      </c>
      <c r="U12" s="868">
        <v>3.9320075549277966E-2</v>
      </c>
      <c r="V12" s="868">
        <v>4.0468790938072541E-2</v>
      </c>
      <c r="W12" s="868">
        <v>4.1652620557848241E-2</v>
      </c>
      <c r="X12" s="868">
        <v>4.2833925282893759E-2</v>
      </c>
      <c r="Y12" s="868">
        <v>4.4012686518791977E-2</v>
      </c>
      <c r="Z12" s="868">
        <v>4.5188896622059715E-2</v>
      </c>
      <c r="AA12" s="868">
        <v>4.6363624457176122E-2</v>
      </c>
      <c r="AB12" s="868">
        <v>4.7535784673682802E-2</v>
      </c>
      <c r="AC12" s="868">
        <v>4.8705349586810165E-2</v>
      </c>
      <c r="AD12" s="868">
        <v>4.9872310617045112E-2</v>
      </c>
      <c r="AE12" s="868">
        <v>5.1036640345926809E-2</v>
      </c>
      <c r="AF12" s="868">
        <v>5.2198322771999539E-2</v>
      </c>
      <c r="AG12" s="868">
        <v>5.3541410554201807E-2</v>
      </c>
      <c r="AH12" s="868">
        <v>5.4881458926036686E-2</v>
      </c>
      <c r="AI12" s="868">
        <v>5.6218457837579727E-2</v>
      </c>
      <c r="AJ12" s="868">
        <v>5.755238536962537E-2</v>
      </c>
      <c r="AK12" s="868">
        <v>5.8884196279687995E-2</v>
      </c>
      <c r="AL12" s="868">
        <v>6.0212937012081191E-2</v>
      </c>
      <c r="AM12" s="868">
        <v>6.1538580171222268E-2</v>
      </c>
      <c r="AN12" s="868">
        <v>6.2861092366416127E-2</v>
      </c>
      <c r="AO12" s="868">
        <v>6.4180437446760941E-2</v>
      </c>
    </row>
    <row r="13" spans="1:41" ht="25.15" customHeight="1" x14ac:dyDescent="0.2">
      <c r="A13" s="170"/>
      <c r="B13" s="936" t="s">
        <v>211</v>
      </c>
      <c r="C13" s="286" t="s">
        <v>212</v>
      </c>
      <c r="D13" s="384" t="s">
        <v>213</v>
      </c>
      <c r="E13" s="385" t="s">
        <v>214</v>
      </c>
      <c r="F13" s="519" t="s">
        <v>215</v>
      </c>
      <c r="G13" s="519">
        <v>1</v>
      </c>
      <c r="H13" s="856">
        <v>113.68921026239934</v>
      </c>
      <c r="I13" s="869">
        <v>119.80085018560332</v>
      </c>
      <c r="J13" s="869">
        <v>120.1686042294528</v>
      </c>
      <c r="K13" s="869">
        <v>120.48313061829789</v>
      </c>
      <c r="L13" s="870">
        <v>119.93033542368262</v>
      </c>
      <c r="M13" s="870">
        <v>118.46381508460509</v>
      </c>
      <c r="N13" s="870">
        <v>117.83728889614746</v>
      </c>
      <c r="O13" s="870">
        <v>116.31573316978354</v>
      </c>
      <c r="P13" s="870">
        <v>115.64381886770872</v>
      </c>
      <c r="Q13" s="870">
        <v>115.84549025028454</v>
      </c>
      <c r="R13" s="870">
        <v>115.1700161223157</v>
      </c>
      <c r="S13" s="870">
        <v>115.42227113086119</v>
      </c>
      <c r="T13" s="870">
        <v>114.78246432546652</v>
      </c>
      <c r="U13" s="870">
        <v>114.11893942393725</v>
      </c>
      <c r="V13" s="870">
        <v>112.49839822453738</v>
      </c>
      <c r="W13" s="870">
        <v>110.84470048620823</v>
      </c>
      <c r="X13" s="870">
        <v>109.17270227523356</v>
      </c>
      <c r="Y13" s="870">
        <v>107.48448376063332</v>
      </c>
      <c r="Z13" s="870">
        <v>105.77351717319014</v>
      </c>
      <c r="AA13" s="870">
        <v>104.05655301690314</v>
      </c>
      <c r="AB13" s="870">
        <v>102.32855697639479</v>
      </c>
      <c r="AC13" s="870">
        <v>100.58892371283918</v>
      </c>
      <c r="AD13" s="870">
        <v>98.83708755287094</v>
      </c>
      <c r="AE13" s="870">
        <v>97.075154439441633</v>
      </c>
      <c r="AF13" s="870">
        <v>95.309476539156435</v>
      </c>
      <c r="AG13" s="870">
        <v>93.532248941652398</v>
      </c>
      <c r="AH13" s="870">
        <v>91.736128489706687</v>
      </c>
      <c r="AI13" s="870">
        <v>89.921149703188277</v>
      </c>
      <c r="AJ13" s="870">
        <v>88.101659667131969</v>
      </c>
      <c r="AK13" s="870">
        <v>86.268400925289129</v>
      </c>
      <c r="AL13" s="870">
        <v>84.437631520201577</v>
      </c>
      <c r="AM13" s="870">
        <v>82.577814092182379</v>
      </c>
      <c r="AN13" s="870">
        <v>80.715372021645237</v>
      </c>
      <c r="AO13" s="870">
        <v>78.878457916932788</v>
      </c>
    </row>
    <row r="14" spans="1:41" ht="25.15" customHeight="1" x14ac:dyDescent="0.2">
      <c r="A14" s="220"/>
      <c r="B14" s="937"/>
      <c r="C14" s="290" t="s">
        <v>216</v>
      </c>
      <c r="D14" s="466" t="s">
        <v>217</v>
      </c>
      <c r="E14" s="374" t="s">
        <v>121</v>
      </c>
      <c r="F14" s="511" t="s">
        <v>215</v>
      </c>
      <c r="G14" s="511">
        <v>1</v>
      </c>
      <c r="H14" s="856">
        <v>28.148056259131952</v>
      </c>
      <c r="I14" s="521">
        <v>29.661223462922429</v>
      </c>
      <c r="J14" s="521">
        <v>29.752274860780734</v>
      </c>
      <c r="K14" s="521">
        <v>29.830147743068856</v>
      </c>
      <c r="L14" s="871">
        <v>29.693282422235903</v>
      </c>
      <c r="M14" s="871">
        <v>29.330189944821026</v>
      </c>
      <c r="N14" s="871">
        <v>29.175069732798956</v>
      </c>
      <c r="O14" s="871">
        <v>28.798351167437783</v>
      </c>
      <c r="P14" s="871">
        <v>28.63199341429247</v>
      </c>
      <c r="Q14" s="871">
        <v>28.681924779014764</v>
      </c>
      <c r="R14" s="871">
        <v>28.514685656570588</v>
      </c>
      <c r="S14" s="871">
        <v>28.577140907652005</v>
      </c>
      <c r="T14" s="871">
        <v>28.418732577506528</v>
      </c>
      <c r="U14" s="871">
        <v>28.254451937202372</v>
      </c>
      <c r="V14" s="871">
        <v>27.853225780862054</v>
      </c>
      <c r="W14" s="871">
        <v>27.443790471507256</v>
      </c>
      <c r="X14" s="871">
        <v>27.029824189227185</v>
      </c>
      <c r="Y14" s="871">
        <v>26.611841958398088</v>
      </c>
      <c r="Z14" s="871">
        <v>26.188227583298733</v>
      </c>
      <c r="AA14" s="871">
        <v>25.763128283597961</v>
      </c>
      <c r="AB14" s="871">
        <v>25.335297624456924</v>
      </c>
      <c r="AC14" s="871">
        <v>24.904585731395109</v>
      </c>
      <c r="AD14" s="871">
        <v>24.47085255061431</v>
      </c>
      <c r="AE14" s="871">
        <v>24.034619487800622</v>
      </c>
      <c r="AF14" s="871">
        <v>23.597459261618887</v>
      </c>
      <c r="AG14" s="871">
        <v>23.157439471839673</v>
      </c>
      <c r="AH14" s="871">
        <v>22.712742042656579</v>
      </c>
      <c r="AI14" s="871">
        <v>22.263375520766438</v>
      </c>
      <c r="AJ14" s="871">
        <v>21.812892068734037</v>
      </c>
      <c r="AK14" s="871">
        <v>21.358999653756076</v>
      </c>
      <c r="AL14" s="871">
        <v>20.9057235680751</v>
      </c>
      <c r="AM14" s="871">
        <v>20.445255547629078</v>
      </c>
      <c r="AN14" s="871">
        <v>19.98413769783615</v>
      </c>
      <c r="AO14" s="871">
        <v>19.529340259774081</v>
      </c>
    </row>
    <row r="15" spans="1:41" ht="25.15" customHeight="1" x14ac:dyDescent="0.2">
      <c r="A15" s="220"/>
      <c r="B15" s="937"/>
      <c r="C15" s="290" t="s">
        <v>218</v>
      </c>
      <c r="D15" s="466" t="s">
        <v>219</v>
      </c>
      <c r="E15" s="374" t="s">
        <v>121</v>
      </c>
      <c r="F15" s="511" t="s">
        <v>215</v>
      </c>
      <c r="G15" s="511">
        <v>1</v>
      </c>
      <c r="H15" s="856">
        <v>43.71240805379248</v>
      </c>
      <c r="I15" s="521">
        <v>46.062274831689322</v>
      </c>
      <c r="J15" s="521">
        <v>46.203672725043297</v>
      </c>
      <c r="K15" s="521">
        <v>46.324605096911746</v>
      </c>
      <c r="L15" s="871">
        <v>46.112060660536237</v>
      </c>
      <c r="M15" s="871">
        <v>45.548197692951312</v>
      </c>
      <c r="N15" s="871">
        <v>45.307304398477392</v>
      </c>
      <c r="O15" s="871">
        <v>44.722280853728563</v>
      </c>
      <c r="P15" s="871">
        <v>44.463936266043554</v>
      </c>
      <c r="Q15" s="871">
        <v>44.541476973271443</v>
      </c>
      <c r="R15" s="871">
        <v>44.281763666763247</v>
      </c>
      <c r="S15" s="871">
        <v>44.378753291739123</v>
      </c>
      <c r="T15" s="871">
        <v>44.132753727765945</v>
      </c>
      <c r="U15" s="871">
        <v>43.87763478391404</v>
      </c>
      <c r="V15" s="871">
        <v>43.25455227667652</v>
      </c>
      <c r="W15" s="871">
        <v>42.618721399070495</v>
      </c>
      <c r="X15" s="871">
        <v>41.975854165718729</v>
      </c>
      <c r="Y15" s="871">
        <v>41.326750381605457</v>
      </c>
      <c r="Z15" s="871">
        <v>40.668900182240876</v>
      </c>
      <c r="AA15" s="871">
        <v>40.008743975331456</v>
      </c>
      <c r="AB15" s="871">
        <v>39.344346115027029</v>
      </c>
      <c r="AC15" s="871">
        <v>38.675473854370253</v>
      </c>
      <c r="AD15" s="871">
        <v>38.001909697391966</v>
      </c>
      <c r="AE15" s="871">
        <v>37.324463358905234</v>
      </c>
      <c r="AF15" s="871">
        <v>36.645577185884143</v>
      </c>
      <c r="AG15" s="871">
        <v>35.962250265350058</v>
      </c>
      <c r="AH15" s="871">
        <v>35.271659223966253</v>
      </c>
      <c r="AI15" s="871">
        <v>34.573817334290382</v>
      </c>
      <c r="AJ15" s="871">
        <v>33.874240912549617</v>
      </c>
      <c r="AK15" s="871">
        <v>33.169370555840665</v>
      </c>
      <c r="AL15" s="871">
        <v>32.465457325175421</v>
      </c>
      <c r="AM15" s="871">
        <v>31.750375409033218</v>
      </c>
      <c r="AN15" s="871">
        <v>31.034284343082739</v>
      </c>
      <c r="AO15" s="871">
        <v>30.328008534502214</v>
      </c>
    </row>
    <row r="16" spans="1:41" ht="25.15" customHeight="1" x14ac:dyDescent="0.2">
      <c r="A16" s="220"/>
      <c r="B16" s="937"/>
      <c r="C16" s="290" t="s">
        <v>220</v>
      </c>
      <c r="D16" s="466" t="s">
        <v>221</v>
      </c>
      <c r="E16" s="374" t="s">
        <v>121</v>
      </c>
      <c r="F16" s="511" t="s">
        <v>215</v>
      </c>
      <c r="G16" s="511">
        <v>1</v>
      </c>
      <c r="H16" s="856">
        <v>13.817086338045993</v>
      </c>
      <c r="I16" s="521">
        <v>14.559857409206181</v>
      </c>
      <c r="J16" s="521">
        <v>14.604551970486938</v>
      </c>
      <c r="K16" s="521">
        <v>14.642777570438209</v>
      </c>
      <c r="L16" s="871">
        <v>14.57559424746827</v>
      </c>
      <c r="M16" s="871">
        <v>14.397362398599174</v>
      </c>
      <c r="N16" s="871">
        <v>14.321218264789239</v>
      </c>
      <c r="O16" s="871">
        <v>14.136297753943968</v>
      </c>
      <c r="P16" s="871">
        <v>14.0546374283765</v>
      </c>
      <c r="Q16" s="871">
        <v>14.079147326004708</v>
      </c>
      <c r="R16" s="871">
        <v>13.997054361125098</v>
      </c>
      <c r="S16" s="871">
        <v>14.027711881080009</v>
      </c>
      <c r="T16" s="871">
        <v>13.949953702890506</v>
      </c>
      <c r="U16" s="871">
        <v>13.869312973390201</v>
      </c>
      <c r="V16" s="871">
        <v>13.672362377860608</v>
      </c>
      <c r="W16" s="871">
        <v>13.471382140819747</v>
      </c>
      <c r="X16" s="871">
        <v>13.268177777056689</v>
      </c>
      <c r="Y16" s="871">
        <v>13.06300209750116</v>
      </c>
      <c r="Z16" s="871">
        <v>12.855061757290766</v>
      </c>
      <c r="AA16" s="871">
        <v>12.646392509505571</v>
      </c>
      <c r="AB16" s="871">
        <v>12.436382514463833</v>
      </c>
      <c r="AC16" s="871">
        <v>12.224958203013284</v>
      </c>
      <c r="AD16" s="871">
        <v>12.012050826697401</v>
      </c>
      <c r="AE16" s="871">
        <v>11.797916328850805</v>
      </c>
      <c r="AF16" s="871">
        <v>11.58332671267604</v>
      </c>
      <c r="AG16" s="871">
        <v>11.367333417442529</v>
      </c>
      <c r="AH16" s="871">
        <v>11.149044001052133</v>
      </c>
      <c r="AI16" s="871">
        <v>10.928462658837104</v>
      </c>
      <c r="AJ16" s="871">
        <v>10.707333047140619</v>
      </c>
      <c r="AK16" s="871">
        <v>10.484530071752218</v>
      </c>
      <c r="AL16" s="871">
        <v>10.262029635019797</v>
      </c>
      <c r="AM16" s="871">
        <v>10.035998880503747</v>
      </c>
      <c r="AN16" s="871">
        <v>9.8096491431027513</v>
      </c>
      <c r="AO16" s="871">
        <v>9.5864019174266595</v>
      </c>
    </row>
    <row r="17" spans="1:41" ht="25.15" customHeight="1" x14ac:dyDescent="0.2">
      <c r="A17" s="220"/>
      <c r="B17" s="937"/>
      <c r="C17" s="290" t="s">
        <v>222</v>
      </c>
      <c r="D17" s="466" t="s">
        <v>223</v>
      </c>
      <c r="E17" s="374" t="s">
        <v>121</v>
      </c>
      <c r="F17" s="511" t="s">
        <v>215</v>
      </c>
      <c r="G17" s="511">
        <v>1</v>
      </c>
      <c r="H17" s="856">
        <v>10.63903960160054</v>
      </c>
      <c r="I17" s="521">
        <v>11.210967043295462</v>
      </c>
      <c r="J17" s="521">
        <v>11.245381477410476</v>
      </c>
      <c r="K17" s="521">
        <v>11.274814866022712</v>
      </c>
      <c r="L17" s="871">
        <v>11.223084275639401</v>
      </c>
      <c r="M17" s="871">
        <v>11.08584725967291</v>
      </c>
      <c r="N17" s="871">
        <v>11.027216920742276</v>
      </c>
      <c r="O17" s="871">
        <v>10.884829691633502</v>
      </c>
      <c r="P17" s="871">
        <v>10.82195193171102</v>
      </c>
      <c r="Q17" s="871">
        <v>10.840824345555584</v>
      </c>
      <c r="R17" s="871">
        <v>10.777613457022445</v>
      </c>
      <c r="S17" s="871">
        <v>10.801219488055851</v>
      </c>
      <c r="T17" s="871">
        <v>10.741346348606147</v>
      </c>
      <c r="U17" s="871">
        <v>10.679253669030619</v>
      </c>
      <c r="V17" s="871">
        <v>10.527603376477371</v>
      </c>
      <c r="W17" s="871">
        <v>10.372850294047174</v>
      </c>
      <c r="X17" s="871">
        <v>10.216384652854767</v>
      </c>
      <c r="Y17" s="871">
        <v>10.058401115177512</v>
      </c>
      <c r="Z17" s="871">
        <v>9.8982888121822672</v>
      </c>
      <c r="AA17" s="871">
        <v>9.7376152565202521</v>
      </c>
      <c r="AB17" s="871">
        <v>9.5759093368120798</v>
      </c>
      <c r="AC17" s="871">
        <v>9.4131144054328164</v>
      </c>
      <c r="AD17" s="871">
        <v>9.2491775266524918</v>
      </c>
      <c r="AE17" s="871">
        <v>9.0842957746737341</v>
      </c>
      <c r="AF17" s="871">
        <v>8.9190635854321325</v>
      </c>
      <c r="AG17" s="871">
        <v>8.75275057518901</v>
      </c>
      <c r="AH17" s="871">
        <v>8.5846695710779706</v>
      </c>
      <c r="AI17" s="871">
        <v>8.4148238034693588</v>
      </c>
      <c r="AJ17" s="871">
        <v>8.2445558729978341</v>
      </c>
      <c r="AK17" s="871">
        <v>8.0729994666385139</v>
      </c>
      <c r="AL17" s="871">
        <v>7.901676012485126</v>
      </c>
      <c r="AM17" s="871">
        <v>7.7276342435012912</v>
      </c>
      <c r="AN17" s="871">
        <v>7.5533468603943215</v>
      </c>
      <c r="AO17" s="871">
        <v>7.3814483850713932</v>
      </c>
    </row>
    <row r="18" spans="1:41" ht="25.15" customHeight="1" x14ac:dyDescent="0.2">
      <c r="A18" s="220"/>
      <c r="B18" s="937"/>
      <c r="C18" s="290" t="s">
        <v>224</v>
      </c>
      <c r="D18" s="466" t="s">
        <v>225</v>
      </c>
      <c r="E18" s="374" t="s">
        <v>121</v>
      </c>
      <c r="F18" s="511" t="s">
        <v>215</v>
      </c>
      <c r="G18" s="511">
        <v>1</v>
      </c>
      <c r="H18" s="856">
        <v>15.645319030522771</v>
      </c>
      <c r="I18" s="521">
        <v>16.486371195257792</v>
      </c>
      <c r="J18" s="521">
        <v>16.536979598003402</v>
      </c>
      <c r="K18" s="521">
        <v>16.580263087136998</v>
      </c>
      <c r="L18" s="871">
        <v>16.504190281649702</v>
      </c>
      <c r="M18" s="871">
        <v>16.302375364326746</v>
      </c>
      <c r="N18" s="871">
        <v>16.216156082155877</v>
      </c>
      <c r="O18" s="871">
        <v>16.006767480487003</v>
      </c>
      <c r="P18" s="871">
        <v>15.914302121699931</v>
      </c>
      <c r="Q18" s="871">
        <v>15.942055090626736</v>
      </c>
      <c r="R18" s="871">
        <v>15.849099847076841</v>
      </c>
      <c r="S18" s="871">
        <v>15.883813872063316</v>
      </c>
      <c r="T18" s="871">
        <v>15.795766980320504</v>
      </c>
      <c r="U18" s="871">
        <v>15.704456127292659</v>
      </c>
      <c r="V18" s="871">
        <v>15.481445658592955</v>
      </c>
      <c r="W18" s="871">
        <v>15.25387235909955</v>
      </c>
      <c r="X18" s="871">
        <v>15.023780643546369</v>
      </c>
      <c r="Y18" s="871">
        <v>14.791456773997144</v>
      </c>
      <c r="Z18" s="871">
        <v>14.556002432733532</v>
      </c>
      <c r="AA18" s="871">
        <v>14.319722737175063</v>
      </c>
      <c r="AB18" s="871">
        <v>14.081924890969296</v>
      </c>
      <c r="AC18" s="871">
        <v>13.84252559052892</v>
      </c>
      <c r="AD18" s="871">
        <v>13.601446990821437</v>
      </c>
      <c r="AE18" s="871">
        <v>13.358978900785273</v>
      </c>
      <c r="AF18" s="871">
        <v>13.115995472618723</v>
      </c>
      <c r="AG18" s="871">
        <v>12.871422635067786</v>
      </c>
      <c r="AH18" s="871">
        <v>12.624249860948945</v>
      </c>
      <c r="AI18" s="871">
        <v>12.3744819007074</v>
      </c>
      <c r="AJ18" s="871">
        <v>12.124093125719373</v>
      </c>
      <c r="AK18" s="871">
        <v>11.871809572905285</v>
      </c>
      <c r="AL18" s="871">
        <v>11.619868589694953</v>
      </c>
      <c r="AM18" s="871">
        <v>11.363930168337916</v>
      </c>
      <c r="AN18" s="871">
        <v>11.10763055730035</v>
      </c>
      <c r="AO18" s="871">
        <v>10.854843972420726</v>
      </c>
    </row>
    <row r="19" spans="1:41" ht="25.15" customHeight="1" x14ac:dyDescent="0.2">
      <c r="A19" s="220"/>
      <c r="B19" s="937"/>
      <c r="C19" s="290" t="s">
        <v>226</v>
      </c>
      <c r="D19" s="466" t="s">
        <v>227</v>
      </c>
      <c r="E19" s="374" t="s">
        <v>121</v>
      </c>
      <c r="F19" s="511" t="s">
        <v>215</v>
      </c>
      <c r="G19" s="511">
        <v>1</v>
      </c>
      <c r="H19" s="856">
        <v>1.727300979305644</v>
      </c>
      <c r="I19" s="521">
        <v>1.8201562432321727</v>
      </c>
      <c r="J19" s="521">
        <v>1.8257435977279834</v>
      </c>
      <c r="K19" s="521">
        <v>1.8305222547194049</v>
      </c>
      <c r="L19" s="871">
        <v>1.8221235361531436</v>
      </c>
      <c r="M19" s="871">
        <v>1.7998424242339586</v>
      </c>
      <c r="N19" s="871">
        <v>1.7903234971837509</v>
      </c>
      <c r="O19" s="871">
        <v>1.7672062225527587</v>
      </c>
      <c r="P19" s="871">
        <v>1.756997705585277</v>
      </c>
      <c r="Q19" s="871">
        <v>1.7600617358113393</v>
      </c>
      <c r="R19" s="871">
        <v>1.7497991337575181</v>
      </c>
      <c r="S19" s="871">
        <v>1.7536316902709261</v>
      </c>
      <c r="T19" s="871">
        <v>1.7439109883769301</v>
      </c>
      <c r="U19" s="871">
        <v>1.7338299331073936</v>
      </c>
      <c r="V19" s="871">
        <v>1.7092087540679057</v>
      </c>
      <c r="W19" s="871">
        <v>1.6840838216640415</v>
      </c>
      <c r="X19" s="871">
        <v>1.6586808468298588</v>
      </c>
      <c r="Y19" s="871">
        <v>1.6330314339539975</v>
      </c>
      <c r="Z19" s="871">
        <v>1.6070364054440029</v>
      </c>
      <c r="AA19" s="871">
        <v>1.5809502547728684</v>
      </c>
      <c r="AB19" s="871">
        <v>1.5546964946656658</v>
      </c>
      <c r="AC19" s="871">
        <v>1.5282659280988218</v>
      </c>
      <c r="AD19" s="871">
        <v>1.5016499606933646</v>
      </c>
      <c r="AE19" s="871">
        <v>1.4748805884259946</v>
      </c>
      <c r="AF19" s="871">
        <v>1.4480543209265391</v>
      </c>
      <c r="AG19" s="871">
        <v>1.4210525767633728</v>
      </c>
      <c r="AH19" s="871">
        <v>1.393763790004839</v>
      </c>
      <c r="AI19" s="871">
        <v>1.3661884851176251</v>
      </c>
      <c r="AJ19" s="871">
        <v>1.3385446399905176</v>
      </c>
      <c r="AK19" s="871">
        <v>1.3106916043963996</v>
      </c>
      <c r="AL19" s="871">
        <v>1.2828763897512119</v>
      </c>
      <c r="AM19" s="871">
        <v>1.2546198431771547</v>
      </c>
      <c r="AN19" s="871">
        <v>1.2263234199289512</v>
      </c>
      <c r="AO19" s="871">
        <v>1.1984148477377383</v>
      </c>
    </row>
    <row r="20" spans="1:41" ht="25.15" customHeight="1" x14ac:dyDescent="0.2">
      <c r="A20" s="219"/>
      <c r="B20" s="937"/>
      <c r="C20" s="286" t="s">
        <v>228</v>
      </c>
      <c r="D20" s="384" t="s">
        <v>229</v>
      </c>
      <c r="E20" s="385" t="s">
        <v>230</v>
      </c>
      <c r="F20" s="519" t="s">
        <v>215</v>
      </c>
      <c r="G20" s="519">
        <v>1</v>
      </c>
      <c r="H20" s="856">
        <v>160.32989027227219</v>
      </c>
      <c r="I20" s="869">
        <v>162.20571878569962</v>
      </c>
      <c r="J20" s="869">
        <v>162.56294713891651</v>
      </c>
      <c r="K20" s="869">
        <v>162.87873407180476</v>
      </c>
      <c r="L20" s="870">
        <v>162.07610146046449</v>
      </c>
      <c r="M20" s="870">
        <v>160.19256351074563</v>
      </c>
      <c r="N20" s="870">
        <v>159.34756120292059</v>
      </c>
      <c r="O20" s="870">
        <v>157.42047061283336</v>
      </c>
      <c r="P20" s="870">
        <v>156.55096255906562</v>
      </c>
      <c r="Q20" s="870">
        <v>156.77179633012369</v>
      </c>
      <c r="R20" s="870">
        <v>155.90579624099803</v>
      </c>
      <c r="S20" s="870">
        <v>156.01817355518779</v>
      </c>
      <c r="T20" s="870">
        <v>155.02807035513993</v>
      </c>
      <c r="U20" s="870">
        <v>154.00938133750796</v>
      </c>
      <c r="V20" s="870">
        <v>151.92487199907174</v>
      </c>
      <c r="W20" s="870">
        <v>149.79875298389814</v>
      </c>
      <c r="X20" s="870">
        <v>147.64599899018418</v>
      </c>
      <c r="Y20" s="870">
        <v>145.47337856164393</v>
      </c>
      <c r="Z20" s="870">
        <v>143.27917502913883</v>
      </c>
      <c r="AA20" s="870">
        <v>141.08382587609162</v>
      </c>
      <c r="AB20" s="870">
        <v>138.87359002361973</v>
      </c>
      <c r="AC20" s="870">
        <v>136.65029481703033</v>
      </c>
      <c r="AD20" s="870">
        <v>134.41305039789987</v>
      </c>
      <c r="AE20" s="870">
        <v>132.16612557582127</v>
      </c>
      <c r="AF20" s="870">
        <v>129.90628226222472</v>
      </c>
      <c r="AG20" s="870">
        <v>127.63757319097249</v>
      </c>
      <c r="AH20" s="870">
        <v>125.36008123791912</v>
      </c>
      <c r="AI20" s="870">
        <v>123.07355178380475</v>
      </c>
      <c r="AJ20" s="870">
        <v>120.78294243476822</v>
      </c>
      <c r="AK20" s="870">
        <v>118.48650559114168</v>
      </c>
      <c r="AL20" s="870">
        <v>116.18900336193849</v>
      </c>
      <c r="AM20" s="870">
        <v>113.88275600327903</v>
      </c>
      <c r="AN20" s="870">
        <v>111.57427448418572</v>
      </c>
      <c r="AO20" s="870">
        <v>109.2716584334533</v>
      </c>
    </row>
    <row r="21" spans="1:41" ht="25.15" customHeight="1" x14ac:dyDescent="0.2">
      <c r="A21" s="220"/>
      <c r="B21" s="937"/>
      <c r="C21" s="290" t="s">
        <v>231</v>
      </c>
      <c r="D21" s="523" t="s">
        <v>232</v>
      </c>
      <c r="E21" s="374" t="s">
        <v>121</v>
      </c>
      <c r="F21" s="511" t="s">
        <v>215</v>
      </c>
      <c r="G21" s="511">
        <v>1</v>
      </c>
      <c r="H21" s="856">
        <v>35.065036611447475</v>
      </c>
      <c r="I21" s="521">
        <v>35.475290715585068</v>
      </c>
      <c r="J21" s="521">
        <v>35.55341853855635</v>
      </c>
      <c r="K21" s="521">
        <v>35.622482892959255</v>
      </c>
      <c r="L21" s="872">
        <v>35.446942687359453</v>
      </c>
      <c r="M21" s="872">
        <v>35.035002486728224</v>
      </c>
      <c r="N21" s="872">
        <v>34.850195793414052</v>
      </c>
      <c r="O21" s="872">
        <v>34.428730388677408</v>
      </c>
      <c r="P21" s="872">
        <v>34.238564152752616</v>
      </c>
      <c r="Q21" s="872">
        <v>34.286861723804677</v>
      </c>
      <c r="R21" s="872">
        <v>34.097462699211448</v>
      </c>
      <c r="S21" s="872">
        <v>34.122040241363244</v>
      </c>
      <c r="T21" s="872">
        <v>33.905499177810896</v>
      </c>
      <c r="U21" s="872">
        <v>33.682706237341193</v>
      </c>
      <c r="V21" s="872">
        <v>33.226812478884533</v>
      </c>
      <c r="W21" s="872">
        <v>32.761818453249312</v>
      </c>
      <c r="X21" s="872">
        <v>32.290999210020061</v>
      </c>
      <c r="Y21" s="872">
        <v>31.815835067263098</v>
      </c>
      <c r="Z21" s="872">
        <v>31.335950579912677</v>
      </c>
      <c r="AA21" s="872">
        <v>30.855815538993088</v>
      </c>
      <c r="AB21" s="872">
        <v>30.372424694308751</v>
      </c>
      <c r="AC21" s="872">
        <v>29.88617769641758</v>
      </c>
      <c r="AD21" s="872">
        <v>29.396879928344866</v>
      </c>
      <c r="AE21" s="872">
        <v>28.905465002434561</v>
      </c>
      <c r="AF21" s="872">
        <v>28.411224730749538</v>
      </c>
      <c r="AG21" s="872">
        <v>27.915045468672535</v>
      </c>
      <c r="AH21" s="872">
        <v>27.416945341612792</v>
      </c>
      <c r="AI21" s="872">
        <v>26.916868662925392</v>
      </c>
      <c r="AJ21" s="872">
        <v>26.415899688580744</v>
      </c>
      <c r="AK21" s="872">
        <v>25.913656208834738</v>
      </c>
      <c r="AL21" s="872">
        <v>25.411179723351704</v>
      </c>
      <c r="AM21" s="872">
        <v>24.906790629533219</v>
      </c>
      <c r="AN21" s="872">
        <v>24.40191291243136</v>
      </c>
      <c r="AO21" s="872">
        <v>23.898318005805251</v>
      </c>
    </row>
    <row r="22" spans="1:41" ht="25.15" customHeight="1" x14ac:dyDescent="0.2">
      <c r="A22" s="220"/>
      <c r="B22" s="937"/>
      <c r="C22" s="290" t="s">
        <v>233</v>
      </c>
      <c r="D22" s="523" t="s">
        <v>234</v>
      </c>
      <c r="E22" s="374" t="s">
        <v>121</v>
      </c>
      <c r="F22" s="511" t="s">
        <v>215</v>
      </c>
      <c r="G22" s="511">
        <v>1</v>
      </c>
      <c r="H22" s="856">
        <v>68.170918756472531</v>
      </c>
      <c r="I22" s="521">
        <v>68.968505238773346</v>
      </c>
      <c r="J22" s="521">
        <v>69.120395725340146</v>
      </c>
      <c r="K22" s="521">
        <v>69.254665669077539</v>
      </c>
      <c r="L22" s="872">
        <v>68.913393043954088</v>
      </c>
      <c r="M22" s="872">
        <v>68.112528574284923</v>
      </c>
      <c r="N22" s="872">
        <v>67.753240711130104</v>
      </c>
      <c r="O22" s="872">
        <v>66.933858025655141</v>
      </c>
      <c r="P22" s="872">
        <v>66.564150525757043</v>
      </c>
      <c r="Q22" s="872">
        <v>66.658047184950902</v>
      </c>
      <c r="R22" s="872">
        <v>66.289831242068217</v>
      </c>
      <c r="S22" s="872">
        <v>66.33761312941742</v>
      </c>
      <c r="T22" s="872">
        <v>65.916629589190677</v>
      </c>
      <c r="U22" s="872">
        <v>65.48349160012846</v>
      </c>
      <c r="V22" s="872">
        <v>64.597175788919927</v>
      </c>
      <c r="W22" s="872">
        <v>63.693167893674342</v>
      </c>
      <c r="X22" s="872">
        <v>62.777835029921206</v>
      </c>
      <c r="Y22" s="872">
        <v>61.85405512543084</v>
      </c>
      <c r="Z22" s="872">
        <v>60.921098266946423</v>
      </c>
      <c r="AA22" s="872">
        <v>59.987654300257987</v>
      </c>
      <c r="AB22" s="872">
        <v>59.047880634376781</v>
      </c>
      <c r="AC22" s="872">
        <v>58.102554241134229</v>
      </c>
      <c r="AD22" s="872">
        <v>57.151296760224632</v>
      </c>
      <c r="AE22" s="872">
        <v>56.195923253527283</v>
      </c>
      <c r="AF22" s="872">
        <v>55.235056913059324</v>
      </c>
      <c r="AG22" s="872">
        <v>54.270420927119552</v>
      </c>
      <c r="AH22" s="872">
        <v>53.302050533823198</v>
      </c>
      <c r="AI22" s="872">
        <v>52.329837471205835</v>
      </c>
      <c r="AJ22" s="872">
        <v>51.355889671635794</v>
      </c>
      <c r="AK22" s="872">
        <v>50.379464070455739</v>
      </c>
      <c r="AL22" s="872">
        <v>49.402585476303095</v>
      </c>
      <c r="AM22" s="872">
        <v>48.421988526772886</v>
      </c>
      <c r="AN22" s="872">
        <v>47.440441631046326</v>
      </c>
      <c r="AO22" s="872">
        <v>46.461388683057272</v>
      </c>
    </row>
    <row r="23" spans="1:41" ht="25.15" customHeight="1" x14ac:dyDescent="0.2">
      <c r="A23" s="220"/>
      <c r="B23" s="937"/>
      <c r="C23" s="290" t="s">
        <v>235</v>
      </c>
      <c r="D23" s="523" t="s">
        <v>236</v>
      </c>
      <c r="E23" s="374" t="s">
        <v>121</v>
      </c>
      <c r="F23" s="511" t="s">
        <v>215</v>
      </c>
      <c r="G23" s="511">
        <v>1</v>
      </c>
      <c r="H23" s="856">
        <v>19.19746866723445</v>
      </c>
      <c r="I23" s="521">
        <v>19.42207531450698</v>
      </c>
      <c r="J23" s="521">
        <v>19.464848874111389</v>
      </c>
      <c r="K23" s="521">
        <v>19.502660349809084</v>
      </c>
      <c r="L23" s="872">
        <v>19.406555285548521</v>
      </c>
      <c r="M23" s="872">
        <v>19.181025531166046</v>
      </c>
      <c r="N23" s="872">
        <v>19.079847233715309</v>
      </c>
      <c r="O23" s="872">
        <v>18.849102603632318</v>
      </c>
      <c r="P23" s="872">
        <v>18.744990054251993</v>
      </c>
      <c r="Q23" s="872">
        <v>18.771432094431496</v>
      </c>
      <c r="R23" s="872">
        <v>18.667739579276777</v>
      </c>
      <c r="S23" s="872">
        <v>18.681195335807278</v>
      </c>
      <c r="T23" s="872">
        <v>18.562643048844635</v>
      </c>
      <c r="U23" s="872">
        <v>18.440667973177614</v>
      </c>
      <c r="V23" s="872">
        <v>18.191074446710221</v>
      </c>
      <c r="W23" s="872">
        <v>17.9364986897675</v>
      </c>
      <c r="X23" s="872">
        <v>17.678733732326283</v>
      </c>
      <c r="Y23" s="872">
        <v>17.418590021556788</v>
      </c>
      <c r="Z23" s="872">
        <v>17.155862008126054</v>
      </c>
      <c r="AA23" s="872">
        <v>16.892996821181232</v>
      </c>
      <c r="AB23" s="872">
        <v>16.628349140995265</v>
      </c>
      <c r="AC23" s="872">
        <v>16.362137768967063</v>
      </c>
      <c r="AD23" s="872">
        <v>16.09425615584885</v>
      </c>
      <c r="AE23" s="872">
        <v>15.825215437388726</v>
      </c>
      <c r="AF23" s="872">
        <v>15.554627893594144</v>
      </c>
      <c r="AG23" s="872">
        <v>15.282978787887947</v>
      </c>
      <c r="AH23" s="872">
        <v>15.010278043601453</v>
      </c>
      <c r="AI23" s="872">
        <v>14.736495173311166</v>
      </c>
      <c r="AJ23" s="872">
        <v>14.462223787405977</v>
      </c>
      <c r="AK23" s="872">
        <v>14.18725463301476</v>
      </c>
      <c r="AL23" s="872">
        <v>13.912157912227835</v>
      </c>
      <c r="AM23" s="872">
        <v>13.636014073224572</v>
      </c>
      <c r="AN23" s="872">
        <v>13.359602721876271</v>
      </c>
      <c r="AO23" s="872">
        <v>13.08389368589091</v>
      </c>
    </row>
    <row r="24" spans="1:41" ht="25.15" customHeight="1" x14ac:dyDescent="0.2">
      <c r="A24" s="220"/>
      <c r="B24" s="937"/>
      <c r="C24" s="290" t="s">
        <v>237</v>
      </c>
      <c r="D24" s="523" t="s">
        <v>238</v>
      </c>
      <c r="E24" s="374" t="s">
        <v>121</v>
      </c>
      <c r="F24" s="511" t="s">
        <v>215</v>
      </c>
      <c r="G24" s="511">
        <v>1</v>
      </c>
      <c r="H24" s="856">
        <v>15.275944194157104</v>
      </c>
      <c r="I24" s="521">
        <v>15.454669768285946</v>
      </c>
      <c r="J24" s="521">
        <v>15.488705844647283</v>
      </c>
      <c r="K24" s="521">
        <v>15.518793456856415</v>
      </c>
      <c r="L24" s="872">
        <v>15.44232006216736</v>
      </c>
      <c r="M24" s="872">
        <v>15.262859946785129</v>
      </c>
      <c r="N24" s="872">
        <v>15.182349643457728</v>
      </c>
      <c r="O24" s="872">
        <v>14.998739910667005</v>
      </c>
      <c r="P24" s="872">
        <v>14.915894743847709</v>
      </c>
      <c r="Q24" s="872">
        <v>14.936935389214206</v>
      </c>
      <c r="R24" s="872">
        <v>14.854424454970109</v>
      </c>
      <c r="S24" s="872">
        <v>14.865131563777686</v>
      </c>
      <c r="T24" s="872">
        <v>14.77079630785814</v>
      </c>
      <c r="U24" s="872">
        <v>14.673737446543383</v>
      </c>
      <c r="V24" s="872">
        <v>14.475129137936202</v>
      </c>
      <c r="W24" s="872">
        <v>14.272556334008167</v>
      </c>
      <c r="X24" s="872">
        <v>14.067445797127755</v>
      </c>
      <c r="Y24" s="872">
        <v>13.860442421992243</v>
      </c>
      <c r="Z24" s="872">
        <v>13.651382647447091</v>
      </c>
      <c r="AA24" s="872">
        <v>13.442213720232781</v>
      </c>
      <c r="AB24" s="872">
        <v>13.231626415015089</v>
      </c>
      <c r="AC24" s="872">
        <v>13.019794837975271</v>
      </c>
      <c r="AD24" s="872">
        <v>12.806634204999794</v>
      </c>
      <c r="AE24" s="872">
        <v>12.592551240605255</v>
      </c>
      <c r="AF24" s="872">
        <v>12.377237425524262</v>
      </c>
      <c r="AG24" s="872">
        <v>12.161078896965593</v>
      </c>
      <c r="AH24" s="872">
        <v>11.94408355119193</v>
      </c>
      <c r="AI24" s="872">
        <v>11.72622712853717</v>
      </c>
      <c r="AJ24" s="872">
        <v>11.507981980816588</v>
      </c>
      <c r="AK24" s="872">
        <v>11.289181599870329</v>
      </c>
      <c r="AL24" s="872">
        <v>11.070279710898419</v>
      </c>
      <c r="AM24" s="872">
        <v>10.850544601687176</v>
      </c>
      <c r="AN24" s="872">
        <v>10.630596625679543</v>
      </c>
      <c r="AO24" s="872">
        <v>10.411207500970322</v>
      </c>
    </row>
    <row r="25" spans="1:41" ht="25.15" customHeight="1" x14ac:dyDescent="0.2">
      <c r="A25" s="220"/>
      <c r="B25" s="937"/>
      <c r="C25" s="290" t="s">
        <v>239</v>
      </c>
      <c r="D25" s="523" t="s">
        <v>240</v>
      </c>
      <c r="E25" s="374" t="s">
        <v>121</v>
      </c>
      <c r="F25" s="511" t="s">
        <v>215</v>
      </c>
      <c r="G25" s="511">
        <v>1</v>
      </c>
      <c r="H25" s="856">
        <v>20.973601941303155</v>
      </c>
      <c r="I25" s="521">
        <v>21.218989002218379</v>
      </c>
      <c r="J25" s="521">
        <v>21.265719934733799</v>
      </c>
      <c r="K25" s="521">
        <v>21.307029695611298</v>
      </c>
      <c r="L25" s="872">
        <v>21.202033073541816</v>
      </c>
      <c r="M25" s="872">
        <v>20.955637500441533</v>
      </c>
      <c r="N25" s="872">
        <v>20.845098274014646</v>
      </c>
      <c r="O25" s="872">
        <v>20.593005349403501</v>
      </c>
      <c r="P25" s="872">
        <v>20.479260396584586</v>
      </c>
      <c r="Q25" s="872">
        <v>20.508148831557648</v>
      </c>
      <c r="R25" s="872">
        <v>20.394862774169287</v>
      </c>
      <c r="S25" s="872">
        <v>20.409563445709985</v>
      </c>
      <c r="T25" s="872">
        <v>20.280042803218745</v>
      </c>
      <c r="U25" s="872">
        <v>20.146782698558866</v>
      </c>
      <c r="V25" s="872">
        <v>19.874096993896774</v>
      </c>
      <c r="W25" s="872">
        <v>19.595968107084964</v>
      </c>
      <c r="X25" s="872">
        <v>19.314354957690103</v>
      </c>
      <c r="Y25" s="872">
        <v>19.030142974756892</v>
      </c>
      <c r="Z25" s="872">
        <v>18.743107591705037</v>
      </c>
      <c r="AA25" s="872">
        <v>18.455922343963667</v>
      </c>
      <c r="AB25" s="872">
        <v>18.166789688241025</v>
      </c>
      <c r="AC25" s="872">
        <v>17.875948669253077</v>
      </c>
      <c r="AD25" s="872">
        <v>17.583282879907372</v>
      </c>
      <c r="AE25" s="872">
        <v>17.289350745791392</v>
      </c>
      <c r="AF25" s="872">
        <v>16.993728675392667</v>
      </c>
      <c r="AG25" s="872">
        <v>16.696946828288162</v>
      </c>
      <c r="AH25" s="872">
        <v>16.399016045907256</v>
      </c>
      <c r="AI25" s="872">
        <v>16.09990302015629</v>
      </c>
      <c r="AJ25" s="872">
        <v>15.800256281746289</v>
      </c>
      <c r="AK25" s="872">
        <v>15.49984721791064</v>
      </c>
      <c r="AL25" s="872">
        <v>15.199298785346173</v>
      </c>
      <c r="AM25" s="872">
        <v>14.897606356089451</v>
      </c>
      <c r="AN25" s="872">
        <v>14.59562166447583</v>
      </c>
      <c r="AO25" s="872">
        <v>14.294404265837908</v>
      </c>
    </row>
    <row r="26" spans="1:41" ht="25.15" customHeight="1" x14ac:dyDescent="0.2">
      <c r="A26" s="220"/>
      <c r="B26" s="937"/>
      <c r="C26" s="290" t="s">
        <v>241</v>
      </c>
      <c r="D26" s="523" t="s">
        <v>242</v>
      </c>
      <c r="E26" s="374" t="s">
        <v>121</v>
      </c>
      <c r="F26" s="511" t="s">
        <v>215</v>
      </c>
      <c r="G26" s="511">
        <v>1</v>
      </c>
      <c r="H26" s="856">
        <v>1.6469201016574584</v>
      </c>
      <c r="I26" s="521">
        <v>1.6661887463298868</v>
      </c>
      <c r="J26" s="521">
        <v>1.6698582215275295</v>
      </c>
      <c r="K26" s="521">
        <v>1.6731020074911525</v>
      </c>
      <c r="L26" s="872">
        <v>1.6648573078932341</v>
      </c>
      <c r="M26" s="872">
        <v>1.6455094713397456</v>
      </c>
      <c r="N26" s="872">
        <v>1.6368295471887297</v>
      </c>
      <c r="O26" s="872">
        <v>1.6170343347979528</v>
      </c>
      <c r="P26" s="872">
        <v>1.6081026858716592</v>
      </c>
      <c r="Q26" s="872">
        <v>1.6103711061647357</v>
      </c>
      <c r="R26" s="872">
        <v>1.6014754913021783</v>
      </c>
      <c r="S26" s="872">
        <v>1.6026298391121536</v>
      </c>
      <c r="T26" s="872">
        <v>1.5924594282168112</v>
      </c>
      <c r="U26" s="872">
        <v>1.5819953817584327</v>
      </c>
      <c r="V26" s="872">
        <v>1.5605831527240752</v>
      </c>
      <c r="W26" s="872">
        <v>1.5387435061138315</v>
      </c>
      <c r="X26" s="872">
        <v>1.5166302630987576</v>
      </c>
      <c r="Y26" s="872">
        <v>1.4943129506440544</v>
      </c>
      <c r="Z26" s="872">
        <v>1.4717739350015331</v>
      </c>
      <c r="AA26" s="872">
        <v>1.4492231514628544</v>
      </c>
      <c r="AB26" s="872">
        <v>1.4265194506828041</v>
      </c>
      <c r="AC26" s="872">
        <v>1.4036816032830919</v>
      </c>
      <c r="AD26" s="872">
        <v>1.3807004685743374</v>
      </c>
      <c r="AE26" s="872">
        <v>1.3576198960740373</v>
      </c>
      <c r="AF26" s="872">
        <v>1.334406623904774</v>
      </c>
      <c r="AG26" s="872">
        <v>1.3111022820386828</v>
      </c>
      <c r="AH26" s="872">
        <v>1.2877077217824697</v>
      </c>
      <c r="AI26" s="872">
        <v>1.2642203276688839</v>
      </c>
      <c r="AJ26" s="872">
        <v>1.2406910245828133</v>
      </c>
      <c r="AK26" s="872">
        <v>1.2171018610554591</v>
      </c>
      <c r="AL26" s="872">
        <v>1.1935017538112522</v>
      </c>
      <c r="AM26" s="872">
        <v>1.1698118159717106</v>
      </c>
      <c r="AN26" s="872">
        <v>1.1460989286763774</v>
      </c>
      <c r="AO26" s="872">
        <v>1.1224462918916183</v>
      </c>
    </row>
    <row r="27" spans="1:41" ht="25.15" customHeight="1" x14ac:dyDescent="0.2">
      <c r="A27" s="221"/>
      <c r="B27" s="937"/>
      <c r="C27" s="286" t="s">
        <v>243</v>
      </c>
      <c r="D27" s="384" t="s">
        <v>244</v>
      </c>
      <c r="E27" s="385" t="s">
        <v>245</v>
      </c>
      <c r="F27" s="519" t="s">
        <v>215</v>
      </c>
      <c r="G27" s="519">
        <v>1</v>
      </c>
      <c r="H27" s="856">
        <v>145.7352955683495</v>
      </c>
      <c r="I27" s="521">
        <v>147.90524029755201</v>
      </c>
      <c r="J27" s="521">
        <v>147.72430867325357</v>
      </c>
      <c r="K27" s="521">
        <v>147.50266138592687</v>
      </c>
      <c r="L27" s="870">
        <v>146.26267815463726</v>
      </c>
      <c r="M27" s="870">
        <v>144.0212551095359</v>
      </c>
      <c r="N27" s="870">
        <v>142.75874599494915</v>
      </c>
      <c r="O27" s="870">
        <v>140.50616361565037</v>
      </c>
      <c r="P27" s="870">
        <v>139.2407404764223</v>
      </c>
      <c r="Q27" s="870">
        <v>138.98345620243842</v>
      </c>
      <c r="R27" s="870">
        <v>137.74037504131741</v>
      </c>
      <c r="S27" s="870">
        <v>137.46480494219608</v>
      </c>
      <c r="T27" s="870">
        <v>136.19642060910994</v>
      </c>
      <c r="U27" s="870">
        <v>134.91744437906701</v>
      </c>
      <c r="V27" s="870">
        <v>132.64126834599602</v>
      </c>
      <c r="W27" s="870">
        <v>130.34500834357647</v>
      </c>
      <c r="X27" s="870">
        <v>128.04370033151059</v>
      </c>
      <c r="Y27" s="870">
        <v>125.74193305633432</v>
      </c>
      <c r="Z27" s="870">
        <v>123.43482482436904</v>
      </c>
      <c r="AA27" s="870">
        <v>121.14049919172628</v>
      </c>
      <c r="AB27" s="870">
        <v>118.84938291031673</v>
      </c>
      <c r="AC27" s="870">
        <v>116.56176481304276</v>
      </c>
      <c r="AD27" s="870">
        <v>114.27656638523682</v>
      </c>
      <c r="AE27" s="870">
        <v>111.99649027045734</v>
      </c>
      <c r="AF27" s="870">
        <v>109.72377418254827</v>
      </c>
      <c r="AG27" s="870">
        <v>107.45547783775217</v>
      </c>
      <c r="AH27" s="870">
        <v>105.18686594180889</v>
      </c>
      <c r="AI27" s="870">
        <v>102.9169327926591</v>
      </c>
      <c r="AJ27" s="870">
        <v>100.65625403867931</v>
      </c>
      <c r="AK27" s="870">
        <v>98.397202092904905</v>
      </c>
      <c r="AL27" s="870">
        <v>96.152714318034214</v>
      </c>
      <c r="AM27" s="870">
        <v>93.897968067223857</v>
      </c>
      <c r="AN27" s="870">
        <v>91.652045237711519</v>
      </c>
      <c r="AO27" s="870">
        <v>89.436867300871342</v>
      </c>
    </row>
    <row r="28" spans="1:41" ht="25.15" customHeight="1" x14ac:dyDescent="0.2">
      <c r="A28" s="221"/>
      <c r="B28" s="937"/>
      <c r="C28" s="290" t="s">
        <v>246</v>
      </c>
      <c r="D28" s="466" t="s">
        <v>247</v>
      </c>
      <c r="E28" s="374" t="s">
        <v>121</v>
      </c>
      <c r="F28" s="400" t="s">
        <v>72</v>
      </c>
      <c r="G28" s="400">
        <v>2</v>
      </c>
      <c r="H28" s="854">
        <v>0.17019110838397183</v>
      </c>
      <c r="I28" s="387">
        <v>0.1709511650097805</v>
      </c>
      <c r="J28" s="387">
        <v>0.17143604491732817</v>
      </c>
      <c r="K28" s="387">
        <v>0.17193422605167785</v>
      </c>
      <c r="L28" s="864">
        <v>0.17248087362693221</v>
      </c>
      <c r="M28" s="864">
        <v>0.1730122709877982</v>
      </c>
      <c r="N28" s="864">
        <v>0.17353497312693444</v>
      </c>
      <c r="O28" s="864">
        <v>0.17404125658891784</v>
      </c>
      <c r="P28" s="864">
        <v>0.17454400088670541</v>
      </c>
      <c r="Q28" s="864">
        <v>0.17505692578280579</v>
      </c>
      <c r="R28" s="864">
        <v>0.17557839318836244</v>
      </c>
      <c r="S28" s="864">
        <v>0.17609879779141094</v>
      </c>
      <c r="T28" s="864">
        <v>0.17662421381148002</v>
      </c>
      <c r="U28" s="864">
        <v>0.1771519389969653</v>
      </c>
      <c r="V28" s="864">
        <v>0.17768290676478976</v>
      </c>
      <c r="W28" s="864">
        <v>0.1782166150871255</v>
      </c>
      <c r="X28" s="864">
        <v>0.17875353556110418</v>
      </c>
      <c r="Y28" s="864">
        <v>0.17928931971657086</v>
      </c>
      <c r="Z28" s="864">
        <v>0.17981826755577535</v>
      </c>
      <c r="AA28" s="864">
        <v>0.18035067430012353</v>
      </c>
      <c r="AB28" s="864">
        <v>0.1808845754609964</v>
      </c>
      <c r="AC28" s="864">
        <v>0.18141957059006592</v>
      </c>
      <c r="AD28" s="864">
        <v>0.18195364137954229</v>
      </c>
      <c r="AE28" s="864">
        <v>0.18248733717404034</v>
      </c>
      <c r="AF28" s="864">
        <v>0.18302088940475153</v>
      </c>
      <c r="AG28" s="864">
        <v>0.18354400145426972</v>
      </c>
      <c r="AH28" s="864">
        <v>0.18404425975601549</v>
      </c>
      <c r="AI28" s="864">
        <v>0.18452093429768801</v>
      </c>
      <c r="AJ28" s="864">
        <v>0.18498724112143791</v>
      </c>
      <c r="AK28" s="864">
        <v>0.18544259211115091</v>
      </c>
      <c r="AL28" s="864">
        <v>0.18588866539195903</v>
      </c>
      <c r="AM28" s="864">
        <v>0.18629302337690276</v>
      </c>
      <c r="AN28" s="864">
        <v>0.18669335527993053</v>
      </c>
      <c r="AO28" s="864">
        <v>0.18712591999924733</v>
      </c>
    </row>
    <row r="29" spans="1:41" ht="25.15" customHeight="1" thickBot="1" x14ac:dyDescent="0.25">
      <c r="A29" s="221"/>
      <c r="B29" s="938"/>
      <c r="C29" s="302" t="s">
        <v>248</v>
      </c>
      <c r="D29" s="524" t="s">
        <v>249</v>
      </c>
      <c r="E29" s="525" t="s">
        <v>121</v>
      </c>
      <c r="F29" s="526" t="s">
        <v>72</v>
      </c>
      <c r="G29" s="526">
        <v>2</v>
      </c>
      <c r="H29" s="857">
        <v>0.1058260848104975</v>
      </c>
      <c r="I29" s="307">
        <v>0.10629869361895619</v>
      </c>
      <c r="J29" s="307">
        <v>0.1066001955170652</v>
      </c>
      <c r="K29" s="307">
        <v>0.10690996821597575</v>
      </c>
      <c r="L29" s="873">
        <v>0.10724987770484166</v>
      </c>
      <c r="M29" s="873">
        <v>0.10758030449806877</v>
      </c>
      <c r="N29" s="873">
        <v>0.1079053245383758</v>
      </c>
      <c r="O29" s="873">
        <v>0.10822013532429026</v>
      </c>
      <c r="P29" s="873">
        <v>0.10853274543183845</v>
      </c>
      <c r="Q29" s="873">
        <v>0.10885168591040723</v>
      </c>
      <c r="R29" s="873">
        <v>0.10917593818427951</v>
      </c>
      <c r="S29" s="873">
        <v>0.1094995295997237</v>
      </c>
      <c r="T29" s="873">
        <v>0.10982623715118507</v>
      </c>
      <c r="U29" s="873">
        <v>0.11015438055871142</v>
      </c>
      <c r="V29" s="873">
        <v>0.11048454022782092</v>
      </c>
      <c r="W29" s="873">
        <v>0.11081640399391228</v>
      </c>
      <c r="X29" s="873">
        <v>0.11115026509955575</v>
      </c>
      <c r="Y29" s="873">
        <v>0.1114834196339784</v>
      </c>
      <c r="Z29" s="873">
        <v>0.11181232329659335</v>
      </c>
      <c r="AA29" s="873">
        <v>0.11214337773190472</v>
      </c>
      <c r="AB29" s="873">
        <v>0.11247536140641891</v>
      </c>
      <c r="AC29" s="873">
        <v>0.11280802531841588</v>
      </c>
      <c r="AD29" s="873">
        <v>0.11314011446924521</v>
      </c>
      <c r="AE29" s="873">
        <v>0.11347197044543485</v>
      </c>
      <c r="AF29" s="873">
        <v>0.11380373715260432</v>
      </c>
      <c r="AG29" s="873">
        <v>0.11412901207820624</v>
      </c>
      <c r="AH29" s="873">
        <v>0.11444007637510395</v>
      </c>
      <c r="AI29" s="873">
        <v>0.11473647611627158</v>
      </c>
      <c r="AJ29" s="873">
        <v>0.11502642913406695</v>
      </c>
      <c r="AK29" s="873">
        <v>0.11530956973355816</v>
      </c>
      <c r="AL29" s="873">
        <v>0.11558694138531329</v>
      </c>
      <c r="AM29" s="873">
        <v>0.11583837415882758</v>
      </c>
      <c r="AN29" s="873">
        <v>0.11608730348495068</v>
      </c>
      <c r="AO29" s="873">
        <v>0.11635627541366726</v>
      </c>
    </row>
    <row r="30" spans="1:41" ht="25.15" customHeight="1" x14ac:dyDescent="0.2">
      <c r="A30" s="221"/>
      <c r="B30" s="939" t="s">
        <v>250</v>
      </c>
      <c r="C30" s="460" t="s">
        <v>251</v>
      </c>
      <c r="D30" s="411" t="s">
        <v>252</v>
      </c>
      <c r="E30" s="527" t="s">
        <v>121</v>
      </c>
      <c r="F30" s="412" t="s">
        <v>72</v>
      </c>
      <c r="G30" s="412">
        <v>2</v>
      </c>
      <c r="H30" s="822">
        <v>5.270324982605528E-2</v>
      </c>
      <c r="I30" s="500">
        <v>5.3089967632396089E-2</v>
      </c>
      <c r="J30" s="500">
        <v>5.3269262869371822E-2</v>
      </c>
      <c r="K30" s="500">
        <v>5.3440370319118885E-2</v>
      </c>
      <c r="L30" s="821">
        <v>5.3604028170039966E-2</v>
      </c>
      <c r="M30" s="821">
        <v>5.3760878129449706E-2</v>
      </c>
      <c r="N30" s="821">
        <v>5.3911481612764753E-2</v>
      </c>
      <c r="O30" s="821">
        <v>5.4056332664614383E-2</v>
      </c>
      <c r="P30" s="821">
        <v>5.4195868374214064E-2</v>
      </c>
      <c r="Q30" s="821">
        <v>5.4330477347380404E-2</v>
      </c>
      <c r="R30" s="821">
        <v>5.4460506655436884E-2</v>
      </c>
      <c r="S30" s="821">
        <v>5.458626757878908E-2</v>
      </c>
      <c r="T30" s="821">
        <v>5.4708040388098927E-2</v>
      </c>
      <c r="U30" s="821">
        <v>5.4826078350648996E-2</v>
      </c>
      <c r="V30" s="821">
        <v>5.4940611108116405E-2</v>
      </c>
      <c r="W30" s="821">
        <v>5.5051847540722704E-2</v>
      </c>
      <c r="X30" s="821">
        <v>5.5159978208889009E-2</v>
      </c>
      <c r="Y30" s="821">
        <v>5.526517744517942E-2</v>
      </c>
      <c r="Z30" s="821">
        <v>5.5367605155077049E-2</v>
      </c>
      <c r="AA30" s="821">
        <v>5.5467408373997981E-2</v>
      </c>
      <c r="AB30" s="821">
        <v>5.5564722619170198E-2</v>
      </c>
      <c r="AC30" s="821">
        <v>5.5659673068037707E-2</v>
      </c>
      <c r="AD30" s="821">
        <v>5.5752375589284558E-2</v>
      </c>
      <c r="AE30" s="821">
        <v>5.5842937648100194E-2</v>
      </c>
      <c r="AF30" s="821">
        <v>5.5931459103689782E-2</v>
      </c>
      <c r="AG30" s="821">
        <v>5.6018032914093074E-2</v>
      </c>
      <c r="AH30" s="821">
        <v>5.610274576097022E-2</v>
      </c>
      <c r="AI30" s="821">
        <v>5.6185678605038994E-2</v>
      </c>
      <c r="AJ30" s="821">
        <v>5.6266907181217754E-2</v>
      </c>
      <c r="AK30" s="821">
        <v>5.6346502441176102E-2</v>
      </c>
      <c r="AL30" s="821">
        <v>5.6424530949870703E-2</v>
      </c>
      <c r="AM30" s="821">
        <v>5.6501055241701445E-2</v>
      </c>
      <c r="AN30" s="821">
        <v>5.6576134141133688E-2</v>
      </c>
      <c r="AO30" s="821">
        <v>5.6649823051965607E-2</v>
      </c>
    </row>
    <row r="31" spans="1:41" ht="25.15" customHeight="1" x14ac:dyDescent="0.2">
      <c r="A31" s="221"/>
      <c r="B31" s="940"/>
      <c r="C31" s="290" t="s">
        <v>253</v>
      </c>
      <c r="D31" s="411" t="s">
        <v>254</v>
      </c>
      <c r="E31" s="374" t="s">
        <v>121</v>
      </c>
      <c r="F31" s="400" t="s">
        <v>72</v>
      </c>
      <c r="G31" s="400">
        <v>2</v>
      </c>
      <c r="H31" s="854">
        <v>1.1459639095405363E-2</v>
      </c>
      <c r="I31" s="387">
        <v>1.0759250499831556E-2</v>
      </c>
      <c r="J31" s="387">
        <v>1.0425275926615836E-2</v>
      </c>
      <c r="K31" s="387">
        <v>1.0101668155024106E-2</v>
      </c>
      <c r="L31" s="864">
        <v>9.7881053923675569E-3</v>
      </c>
      <c r="M31" s="864">
        <v>9.48427583462488E-3</v>
      </c>
      <c r="N31" s="864">
        <v>9.1898773563871394E-3</v>
      </c>
      <c r="O31" s="864">
        <v>8.9046172104269468E-3</v>
      </c>
      <c r="P31" s="864">
        <v>8.6282117365932172E-3</v>
      </c>
      <c r="Q31" s="864">
        <v>8.3603860797420507E-3</v>
      </c>
      <c r="R31" s="864">
        <v>8.1008739164232166E-3</v>
      </c>
      <c r="S31" s="864">
        <v>7.8494171900504832E-3</v>
      </c>
      <c r="T31" s="864">
        <v>7.605765854292448E-3</v>
      </c>
      <c r="U31" s="864">
        <v>7.3696776244286857E-3</v>
      </c>
      <c r="V31" s="864">
        <v>7.1409177364239818E-3</v>
      </c>
      <c r="W31" s="864">
        <v>6.9192587134810626E-3</v>
      </c>
      <c r="X31" s="864">
        <v>6.7044801398396942E-3</v>
      </c>
      <c r="Y31" s="864">
        <v>6.4963684415972065E-3</v>
      </c>
      <c r="Z31" s="864">
        <v>6.2947166743325166E-3</v>
      </c>
      <c r="AA31" s="864">
        <v>6.099324317322425E-3</v>
      </c>
      <c r="AB31" s="864">
        <v>5.9099970741455952E-3</v>
      </c>
      <c r="AC31" s="864">
        <v>5.7265466794759225E-3</v>
      </c>
      <c r="AD31" s="864">
        <v>5.5487907118731772E-3</v>
      </c>
      <c r="AE31" s="864">
        <v>5.3765524123847285E-3</v>
      </c>
      <c r="AF31" s="864">
        <v>5.2096605087780358E-3</v>
      </c>
      <c r="AG31" s="864">
        <v>5.0479490452290466E-3</v>
      </c>
      <c r="AH31" s="864">
        <v>4.8912572172972145E-3</v>
      </c>
      <c r="AI31" s="864">
        <v>4.7394292120229876E-3</v>
      </c>
      <c r="AJ31" s="864">
        <v>4.5923140529887888E-3</v>
      </c>
      <c r="AK31" s="864">
        <v>4.4497654501894097E-3</v>
      </c>
      <c r="AL31" s="864">
        <v>4.3116416545625359E-3</v>
      </c>
      <c r="AM31" s="864">
        <v>4.1778053170347315E-3</v>
      </c>
      <c r="AN31" s="864">
        <v>4.0481233519427482E-3</v>
      </c>
      <c r="AO31" s="864">
        <v>3.922466804694328E-3</v>
      </c>
    </row>
    <row r="32" spans="1:41" ht="25.15" customHeight="1" x14ac:dyDescent="0.2">
      <c r="A32" s="221"/>
      <c r="B32" s="940"/>
      <c r="C32" s="267" t="s">
        <v>255</v>
      </c>
      <c r="D32" s="411" t="s">
        <v>256</v>
      </c>
      <c r="E32" s="374" t="s">
        <v>121</v>
      </c>
      <c r="F32" s="400" t="s">
        <v>72</v>
      </c>
      <c r="G32" s="400">
        <v>2</v>
      </c>
      <c r="H32" s="854">
        <v>0.16826366172780155</v>
      </c>
      <c r="I32" s="387">
        <v>0.17941161729171987</v>
      </c>
      <c r="J32" s="387">
        <v>0.18501612720282007</v>
      </c>
      <c r="K32" s="387">
        <v>0.19056988487426368</v>
      </c>
      <c r="L32" s="864">
        <v>0.19616964872034384</v>
      </c>
      <c r="M32" s="864">
        <v>0.20164076164184805</v>
      </c>
      <c r="N32" s="864">
        <v>0.2070150306604242</v>
      </c>
      <c r="O32" s="864">
        <v>0.21225955404381547</v>
      </c>
      <c r="P32" s="864">
        <v>0.21741996943996189</v>
      </c>
      <c r="Q32" s="864">
        <v>0.2225260347702594</v>
      </c>
      <c r="R32" s="864">
        <v>0.22757225751468502</v>
      </c>
      <c r="S32" s="864">
        <v>0.23254474268971237</v>
      </c>
      <c r="T32" s="864">
        <v>0.23744880142980998</v>
      </c>
      <c r="U32" s="864">
        <v>0.24228602389685025</v>
      </c>
      <c r="V32" s="864">
        <v>0.24705804726803637</v>
      </c>
      <c r="W32" s="864">
        <v>0.25176707130367282</v>
      </c>
      <c r="X32" s="864">
        <v>0.25641574309241455</v>
      </c>
      <c r="Y32" s="864">
        <v>0.26099433134831107</v>
      </c>
      <c r="Z32" s="864">
        <v>0.26548962849529256</v>
      </c>
      <c r="AA32" s="864">
        <v>0.26992372196063474</v>
      </c>
      <c r="AB32" s="864">
        <v>0.27429822379920993</v>
      </c>
      <c r="AC32" s="864">
        <v>0.27861337517435664</v>
      </c>
      <c r="AD32" s="864">
        <v>0.28286526276482887</v>
      </c>
      <c r="AE32" s="864">
        <v>0.2870565233258644</v>
      </c>
      <c r="AF32" s="864">
        <v>0.29118893319788941</v>
      </c>
      <c r="AG32" s="864">
        <v>0.2952373726680545</v>
      </c>
      <c r="AH32" s="864">
        <v>0.29917128554707229</v>
      </c>
      <c r="AI32" s="864">
        <v>0.30298994907719784</v>
      </c>
      <c r="AJ32" s="864">
        <v>0.30672821042170251</v>
      </c>
      <c r="AK32" s="864">
        <v>0.31038566839276538</v>
      </c>
      <c r="AL32" s="864">
        <v>0.31396763457809246</v>
      </c>
      <c r="AM32" s="864">
        <v>0.31739236679947569</v>
      </c>
      <c r="AN32" s="864">
        <v>0.32075714763386715</v>
      </c>
      <c r="AO32" s="864">
        <v>0.32415554951053294</v>
      </c>
    </row>
    <row r="33" spans="1:41" ht="25.15" customHeight="1" x14ac:dyDescent="0.2">
      <c r="A33" s="221"/>
      <c r="B33" s="940"/>
      <c r="C33" s="290" t="s">
        <v>257</v>
      </c>
      <c r="D33" s="411" t="s">
        <v>258</v>
      </c>
      <c r="E33" s="374" t="s">
        <v>121</v>
      </c>
      <c r="F33" s="400" t="s">
        <v>72</v>
      </c>
      <c r="G33" s="400">
        <v>2</v>
      </c>
      <c r="H33" s="854">
        <v>0.31465146327021332</v>
      </c>
      <c r="I33" s="387">
        <v>0.30230121061309662</v>
      </c>
      <c r="J33" s="387">
        <v>0.2963090742916355</v>
      </c>
      <c r="K33" s="387">
        <v>0.29043571254478545</v>
      </c>
      <c r="L33" s="864">
        <v>0.28467877105368294</v>
      </c>
      <c r="M33" s="864">
        <v>0.27903594216616351</v>
      </c>
      <c r="N33" s="864">
        <v>0.27350496397174617</v>
      </c>
      <c r="O33" s="864">
        <v>0.26808361939495406</v>
      </c>
      <c r="P33" s="864">
        <v>0.26276973530660613</v>
      </c>
      <c r="Q33" s="864">
        <v>0.25756118165272529</v>
      </c>
      <c r="R33" s="864">
        <v>0.25245587060071301</v>
      </c>
      <c r="S33" s="864">
        <v>0.24745175570244773</v>
      </c>
      <c r="T33" s="864">
        <v>0.24254683107397282</v>
      </c>
      <c r="U33" s="864">
        <v>0.23773913059144394</v>
      </c>
      <c r="V33" s="864">
        <v>0.23302672710301461</v>
      </c>
      <c r="W33" s="864">
        <v>0.22840773165634315</v>
      </c>
      <c r="X33" s="864">
        <v>0.22388029274141208</v>
      </c>
      <c r="Y33" s="864">
        <v>0.2194425955483561</v>
      </c>
      <c r="Z33" s="864">
        <v>0.21509286124000121</v>
      </c>
      <c r="AA33" s="864">
        <v>0.21082934623882318</v>
      </c>
      <c r="AB33" s="864">
        <v>0.20665034152804013</v>
      </c>
      <c r="AC33" s="864">
        <v>0.20255417196655817</v>
      </c>
      <c r="AD33" s="864">
        <v>0.1985391956174965</v>
      </c>
      <c r="AE33" s="864">
        <v>0.19460380309002201</v>
      </c>
      <c r="AF33" s="864">
        <v>0.19074641689422991</v>
      </c>
      <c r="AG33" s="864">
        <v>0.186965490808812</v>
      </c>
      <c r="AH33" s="864">
        <v>0.18325950926125825</v>
      </c>
      <c r="AI33" s="864">
        <v>0.17962698672034474</v>
      </c>
      <c r="AJ33" s="864">
        <v>0.17606646710066257</v>
      </c>
      <c r="AK33" s="864">
        <v>0.17257652317895106</v>
      </c>
      <c r="AL33" s="864">
        <v>0.16915575602199914</v>
      </c>
      <c r="AM33" s="864">
        <v>0.16580279442588791</v>
      </c>
      <c r="AN33" s="864">
        <v>0.16251629436634743</v>
      </c>
      <c r="AO33" s="864">
        <v>0.15929493846000869</v>
      </c>
    </row>
    <row r="34" spans="1:41" ht="25.15" customHeight="1" x14ac:dyDescent="0.2">
      <c r="A34" s="221"/>
      <c r="B34" s="940"/>
      <c r="C34" s="290" t="s">
        <v>259</v>
      </c>
      <c r="D34" s="411" t="s">
        <v>260</v>
      </c>
      <c r="E34" s="374" t="s">
        <v>121</v>
      </c>
      <c r="F34" s="400" t="s">
        <v>72</v>
      </c>
      <c r="G34" s="400">
        <v>2</v>
      </c>
      <c r="H34" s="854">
        <v>4.3112340762779401E-2</v>
      </c>
      <c r="I34" s="387">
        <v>4.2324796834912116E-2</v>
      </c>
      <c r="J34" s="387">
        <v>4.2132687593659769E-2</v>
      </c>
      <c r="K34" s="387">
        <v>4.1947401169800148E-2</v>
      </c>
      <c r="L34" s="864">
        <v>4.1773614892995796E-2</v>
      </c>
      <c r="M34" s="864">
        <v>4.1602556233728771E-2</v>
      </c>
      <c r="N34" s="864">
        <v>4.1435667985932928E-2</v>
      </c>
      <c r="O34" s="864">
        <v>4.1271182842956985E-2</v>
      </c>
      <c r="P34" s="864">
        <v>4.111121804789436E-2</v>
      </c>
      <c r="Q34" s="864">
        <v>4.0957101402356359E-2</v>
      </c>
      <c r="R34" s="864">
        <v>4.0808413129245928E-2</v>
      </c>
      <c r="S34" s="864">
        <v>4.0664316108576778E-2</v>
      </c>
      <c r="T34" s="864">
        <v>4.0524923622103866E-2</v>
      </c>
      <c r="U34" s="864">
        <v>4.0390164650098911E-2</v>
      </c>
      <c r="V34" s="864">
        <v>4.0259970901913314E-2</v>
      </c>
      <c r="W34" s="864">
        <v>4.0134302718276012E-2</v>
      </c>
      <c r="X34" s="864">
        <v>4.0013143671010755E-2</v>
      </c>
      <c r="Y34" s="864">
        <v>3.9895865737080663E-2</v>
      </c>
      <c r="Z34" s="864">
        <v>3.9781670300244272E-2</v>
      </c>
      <c r="AA34" s="864">
        <v>3.9671508118641771E-2</v>
      </c>
      <c r="AB34" s="864">
        <v>3.9565317934886907E-2</v>
      </c>
      <c r="AC34" s="864">
        <v>3.9462972563320209E-2</v>
      </c>
      <c r="AD34" s="864">
        <v>3.9364141144893901E-2</v>
      </c>
      <c r="AE34" s="864">
        <v>3.9268819262670007E-2</v>
      </c>
      <c r="AF34" s="864">
        <v>3.9176962056314761E-2</v>
      </c>
      <c r="AG34" s="864">
        <v>3.9087195080167378E-2</v>
      </c>
      <c r="AH34" s="864">
        <v>3.8997876923126458E-2</v>
      </c>
      <c r="AI34" s="864">
        <v>3.8908845651185325E-2</v>
      </c>
      <c r="AJ34" s="864">
        <v>3.8821702864750583E-2</v>
      </c>
      <c r="AK34" s="864">
        <v>3.8736307062923012E-2</v>
      </c>
      <c r="AL34" s="864">
        <v>3.8652801871015351E-2</v>
      </c>
      <c r="AM34" s="864">
        <v>3.8567022603062988E-2</v>
      </c>
      <c r="AN34" s="864">
        <v>3.8483671393881515E-2</v>
      </c>
      <c r="AO34" s="864">
        <v>3.8407268879689191E-2</v>
      </c>
    </row>
    <row r="35" spans="1:41" ht="25.15" customHeight="1" x14ac:dyDescent="0.2">
      <c r="A35" s="221"/>
      <c r="B35" s="940"/>
      <c r="C35" s="290" t="s">
        <v>261</v>
      </c>
      <c r="D35" s="466" t="s">
        <v>262</v>
      </c>
      <c r="E35" s="374" t="s">
        <v>121</v>
      </c>
      <c r="F35" s="400" t="s">
        <v>72</v>
      </c>
      <c r="G35" s="400">
        <v>2</v>
      </c>
      <c r="H35" s="854">
        <v>2.3562672752144875</v>
      </c>
      <c r="I35" s="387">
        <v>2.4771163246785508</v>
      </c>
      <c r="J35" s="387">
        <v>2.4778507396664047</v>
      </c>
      <c r="K35" s="387">
        <v>2.4625095622091582</v>
      </c>
      <c r="L35" s="864">
        <v>2.345778117920291</v>
      </c>
      <c r="M35" s="864">
        <v>2.2290555590214765</v>
      </c>
      <c r="N35" s="864">
        <v>2.1123106383176067</v>
      </c>
      <c r="O35" s="864">
        <v>1.9955800406256641</v>
      </c>
      <c r="P35" s="864">
        <v>1.8788180307547329</v>
      </c>
      <c r="Q35" s="864">
        <v>1.8103143409764897</v>
      </c>
      <c r="R35" s="864">
        <v>1.7417580889814004</v>
      </c>
      <c r="S35" s="864">
        <v>1.673166000097279</v>
      </c>
      <c r="T35" s="864">
        <v>1.6217580034252905</v>
      </c>
      <c r="U35" s="864">
        <v>1.5703111571068111</v>
      </c>
      <c r="V35" s="864">
        <v>1.5016024466717282</v>
      </c>
      <c r="W35" s="864">
        <v>1.4328549974256883</v>
      </c>
      <c r="X35" s="864">
        <v>1.3640680600735688</v>
      </c>
      <c r="Y35" s="864">
        <v>1.2952538479755611</v>
      </c>
      <c r="Z35" s="864">
        <v>1.2264281932000891</v>
      </c>
      <c r="AA35" s="864">
        <v>1.1920166103400924</v>
      </c>
      <c r="AB35" s="864">
        <v>1.1575725606785348</v>
      </c>
      <c r="AC35" s="864">
        <v>1.1230976684667144</v>
      </c>
      <c r="AD35" s="864">
        <v>1.0885978863745618</v>
      </c>
      <c r="AE35" s="864">
        <v>1.054072260748373</v>
      </c>
      <c r="AF35" s="864">
        <v>1.0195207090109877</v>
      </c>
      <c r="AG35" s="864">
        <v>0.98497134454000912</v>
      </c>
      <c r="AH35" s="864">
        <v>0.95045795463111638</v>
      </c>
      <c r="AI35" s="864">
        <v>0.9159829843595263</v>
      </c>
      <c r="AJ35" s="864">
        <v>0.88151151628846935</v>
      </c>
      <c r="AK35" s="864">
        <v>0.8470455956682621</v>
      </c>
      <c r="AL35" s="864">
        <v>0.81258124140320254</v>
      </c>
      <c r="AM35" s="864">
        <v>0.77820580637605519</v>
      </c>
      <c r="AN35" s="864">
        <v>0.74381872416052097</v>
      </c>
      <c r="AO35" s="864">
        <v>0.70932329262527849</v>
      </c>
    </row>
    <row r="36" spans="1:41" ht="25.15" customHeight="1" thickBot="1" x14ac:dyDescent="0.25">
      <c r="A36" s="221"/>
      <c r="B36" s="940"/>
      <c r="C36" s="286" t="s">
        <v>84</v>
      </c>
      <c r="D36" s="384" t="s">
        <v>263</v>
      </c>
      <c r="E36" s="529" t="s">
        <v>264</v>
      </c>
      <c r="F36" s="345" t="s">
        <v>72</v>
      </c>
      <c r="G36" s="345">
        <v>2</v>
      </c>
      <c r="H36" s="854">
        <v>2.9464576298967424</v>
      </c>
      <c r="I36" s="387">
        <v>3.0650031675505072</v>
      </c>
      <c r="J36" s="387">
        <v>3.0650031675505076</v>
      </c>
      <c r="K36" s="387">
        <v>3.0490045992721506</v>
      </c>
      <c r="L36" s="874">
        <v>2.931792286149721</v>
      </c>
      <c r="M36" s="874">
        <v>2.8145799730272913</v>
      </c>
      <c r="N36" s="874">
        <v>2.6973676599048617</v>
      </c>
      <c r="O36" s="874">
        <v>2.5801553467824321</v>
      </c>
      <c r="P36" s="874">
        <v>2.4629430336600024</v>
      </c>
      <c r="Q36" s="874">
        <v>2.3940495222289533</v>
      </c>
      <c r="R36" s="874">
        <v>2.3251560107979046</v>
      </c>
      <c r="S36" s="874">
        <v>2.2562624993668554</v>
      </c>
      <c r="T36" s="874">
        <v>2.2045923657935687</v>
      </c>
      <c r="U36" s="874">
        <v>2.1529222322202819</v>
      </c>
      <c r="V36" s="874">
        <v>2.0840287207892327</v>
      </c>
      <c r="W36" s="874">
        <v>2.015135209358184</v>
      </c>
      <c r="X36" s="874">
        <v>1.9462416979271349</v>
      </c>
      <c r="Y36" s="874">
        <v>1.8773481864960857</v>
      </c>
      <c r="Z36" s="874">
        <v>1.8084546750650368</v>
      </c>
      <c r="AA36" s="874">
        <v>1.7740079193495124</v>
      </c>
      <c r="AB36" s="874">
        <v>1.7395611636339876</v>
      </c>
      <c r="AC36" s="874">
        <v>1.7051144079184632</v>
      </c>
      <c r="AD36" s="874">
        <v>1.6706676522029387</v>
      </c>
      <c r="AE36" s="874">
        <v>1.6362208964874143</v>
      </c>
      <c r="AF36" s="874">
        <v>1.6017741407718895</v>
      </c>
      <c r="AG36" s="874">
        <v>1.5673273850563652</v>
      </c>
      <c r="AH36" s="874">
        <v>1.5328806293408408</v>
      </c>
      <c r="AI36" s="874">
        <v>1.4984338736253162</v>
      </c>
      <c r="AJ36" s="874">
        <v>1.4639871179097916</v>
      </c>
      <c r="AK36" s="874">
        <v>1.4295403621942671</v>
      </c>
      <c r="AL36" s="874">
        <v>1.3950936064787427</v>
      </c>
      <c r="AM36" s="874">
        <v>1.3606468507632179</v>
      </c>
      <c r="AN36" s="874">
        <v>1.3262000950476935</v>
      </c>
      <c r="AO36" s="874">
        <v>1.2917533393321692</v>
      </c>
    </row>
    <row r="37" spans="1:41" ht="25.15" customHeight="1" thickBot="1" x14ac:dyDescent="0.25">
      <c r="A37" s="221"/>
      <c r="B37" s="941"/>
      <c r="C37" s="320" t="s">
        <v>265</v>
      </c>
      <c r="D37" s="381" t="s">
        <v>263</v>
      </c>
      <c r="E37" s="530" t="s">
        <v>266</v>
      </c>
      <c r="F37" s="349" t="s">
        <v>267</v>
      </c>
      <c r="G37" s="349">
        <v>2</v>
      </c>
      <c r="H37" s="858">
        <v>147.68515597962423</v>
      </c>
      <c r="I37" s="307">
        <v>152.94759996298816</v>
      </c>
      <c r="J37" s="307">
        <v>152.51598842228438</v>
      </c>
      <c r="K37" s="531">
        <v>151.28037275892291</v>
      </c>
      <c r="L37" s="875">
        <v>145.00112378659296</v>
      </c>
      <c r="M37" s="875">
        <v>138.77566184471081</v>
      </c>
      <c r="N37" s="875">
        <v>132.59254597577279</v>
      </c>
      <c r="O37" s="875">
        <v>126.46059158875765</v>
      </c>
      <c r="P37" s="875">
        <v>120.36543436867625</v>
      </c>
      <c r="Q37" s="875">
        <v>116.65376499216374</v>
      </c>
      <c r="R37" s="875">
        <v>112.95956517063318</v>
      </c>
      <c r="S37" s="875">
        <v>109.2868356332805</v>
      </c>
      <c r="T37" s="875">
        <v>106.46629495694475</v>
      </c>
      <c r="U37" s="875">
        <v>103.66113977702797</v>
      </c>
      <c r="V37" s="875">
        <v>100.04447964452166</v>
      </c>
      <c r="W37" s="876">
        <v>96.447877845094254</v>
      </c>
      <c r="X37" s="876">
        <v>92.871060679467831</v>
      </c>
      <c r="Y37" s="876">
        <v>89.316205858652069</v>
      </c>
      <c r="Z37" s="876">
        <v>85.785767057570695</v>
      </c>
      <c r="AA37" s="876">
        <v>83.904634080736585</v>
      </c>
      <c r="AB37" s="876">
        <v>82.033869617157208</v>
      </c>
      <c r="AC37" s="876">
        <v>80.173605122506586</v>
      </c>
      <c r="AD37" s="876">
        <v>78.324650137366291</v>
      </c>
      <c r="AE37" s="876">
        <v>76.486644187265625</v>
      </c>
      <c r="AF37" s="876">
        <v>74.659387252359792</v>
      </c>
      <c r="AG37" s="876">
        <v>72.846867325171786</v>
      </c>
      <c r="AH37" s="876">
        <v>71.053443554416489</v>
      </c>
      <c r="AI37" s="876">
        <v>69.278566242686892</v>
      </c>
      <c r="AJ37" s="876">
        <v>67.516589759918148</v>
      </c>
      <c r="AK37" s="876">
        <v>65.767327024129585</v>
      </c>
      <c r="AL37" s="876">
        <v>64.0298016307636</v>
      </c>
      <c r="AM37" s="876">
        <v>62.314512175002648</v>
      </c>
      <c r="AN37" s="876">
        <v>60.607921840324998</v>
      </c>
      <c r="AO37" s="876">
        <v>58.898449378063944</v>
      </c>
    </row>
    <row r="38" spans="1:41" ht="25.15" customHeight="1" x14ac:dyDescent="0.2">
      <c r="A38" s="222"/>
      <c r="B38" s="936" t="s">
        <v>268</v>
      </c>
      <c r="C38" s="473" t="s">
        <v>269</v>
      </c>
      <c r="D38" s="532" t="s">
        <v>270</v>
      </c>
      <c r="E38" s="533" t="s">
        <v>271</v>
      </c>
      <c r="F38" s="534" t="s">
        <v>272</v>
      </c>
      <c r="G38" s="534">
        <v>2</v>
      </c>
      <c r="H38" s="859">
        <v>2.3983220492566226</v>
      </c>
      <c r="I38" s="388">
        <v>2.4159200881792393</v>
      </c>
      <c r="J38" s="388">
        <v>2.4240791243218838</v>
      </c>
      <c r="K38" s="388">
        <v>2.4318655657818478</v>
      </c>
      <c r="L38" s="877">
        <v>2.4393130046721141</v>
      </c>
      <c r="M38" s="877">
        <v>2.4464506426226946</v>
      </c>
      <c r="N38" s="877">
        <v>2.4533040274883611</v>
      </c>
      <c r="O38" s="877">
        <v>2.4598956413386559</v>
      </c>
      <c r="P38" s="877">
        <v>2.4662453744214563</v>
      </c>
      <c r="Q38" s="877">
        <v>2.4723709106917644</v>
      </c>
      <c r="R38" s="877">
        <v>2.4782880440296648</v>
      </c>
      <c r="S38" s="877">
        <v>2.4840109396083232</v>
      </c>
      <c r="T38" s="877">
        <v>2.4895523514668252</v>
      </c>
      <c r="U38" s="877">
        <v>2.4949238048243982</v>
      </c>
      <c r="V38" s="877">
        <v>2.5001357497898953</v>
      </c>
      <c r="W38" s="877">
        <v>2.5051976916982377</v>
      </c>
      <c r="X38" s="877">
        <v>2.510118302220739</v>
      </c>
      <c r="Y38" s="877">
        <v>2.5149055145614003</v>
      </c>
      <c r="Z38" s="877">
        <v>2.5195666054032952</v>
      </c>
      <c r="AA38" s="877">
        <v>2.5241082657622838</v>
      </c>
      <c r="AB38" s="877">
        <v>2.5285366625058163</v>
      </c>
      <c r="AC38" s="877">
        <v>2.5328574919775728</v>
      </c>
      <c r="AD38" s="877">
        <v>2.5370760269153956</v>
      </c>
      <c r="AE38" s="877">
        <v>2.5411971576464309</v>
      </c>
      <c r="AF38" s="877">
        <v>2.5452254283787581</v>
      </c>
      <c r="AG38" s="877">
        <v>2.5491650692749772</v>
      </c>
      <c r="AH38" s="877">
        <v>2.5530200248838115</v>
      </c>
      <c r="AI38" s="877">
        <v>2.5567939794159167</v>
      </c>
      <c r="AJ38" s="877">
        <v>2.560490379275929</v>
      </c>
      <c r="AK38" s="877">
        <v>2.564112453201246</v>
      </c>
      <c r="AL38" s="877">
        <v>2.5676632303068421</v>
      </c>
      <c r="AM38" s="877">
        <v>2.5711455562925671</v>
      </c>
      <c r="AN38" s="877">
        <v>2.5745621080334287</v>
      </c>
      <c r="AO38" s="877">
        <v>2.5779154067430374</v>
      </c>
    </row>
    <row r="39" spans="1:41" ht="25.15" customHeight="1" x14ac:dyDescent="0.2">
      <c r="A39" s="222"/>
      <c r="B39" s="942"/>
      <c r="C39" s="490" t="s">
        <v>273</v>
      </c>
      <c r="D39" s="536" t="s">
        <v>274</v>
      </c>
      <c r="E39" s="533" t="s">
        <v>271</v>
      </c>
      <c r="F39" s="537" t="s">
        <v>272</v>
      </c>
      <c r="G39" s="537">
        <v>2</v>
      </c>
      <c r="H39" s="854">
        <v>0.32958723437143617</v>
      </c>
      <c r="I39" s="387">
        <v>0.30944356856497823</v>
      </c>
      <c r="J39" s="387">
        <v>0.29983822628324064</v>
      </c>
      <c r="K39" s="387">
        <v>0.29053104046595041</v>
      </c>
      <c r="L39" s="864">
        <v>0.28151275613034032</v>
      </c>
      <c r="M39" s="864">
        <v>0.27277440557470595</v>
      </c>
      <c r="N39" s="864">
        <v>0.26430729946100295</v>
      </c>
      <c r="O39" s="864">
        <v>0.25610301817424691</v>
      </c>
      <c r="P39" s="864">
        <v>0.24815340345012257</v>
      </c>
      <c r="Q39" s="864">
        <v>0.24045055026247891</v>
      </c>
      <c r="R39" s="864">
        <v>0.23298679896264118</v>
      </c>
      <c r="S39" s="864">
        <v>0.22575472766272453</v>
      </c>
      <c r="T39" s="864">
        <v>0.21874714485537464</v>
      </c>
      <c r="U39" s="864">
        <v>0.21195708226259691</v>
      </c>
      <c r="V39" s="864">
        <v>0.20537778790656266</v>
      </c>
      <c r="W39" s="864">
        <v>0.19900271939550263</v>
      </c>
      <c r="X39" s="864">
        <v>0.19282553741801065</v>
      </c>
      <c r="Y39" s="864">
        <v>0.18684009943928884</v>
      </c>
      <c r="Z39" s="864">
        <v>0.18104045359306589</v>
      </c>
      <c r="AA39" s="864">
        <v>0.1754208327631139</v>
      </c>
      <c r="AB39" s="864">
        <v>0.16997564884847924</v>
      </c>
      <c r="AC39" s="864">
        <v>0.16469948720672495</v>
      </c>
      <c r="AD39" s="864">
        <v>0.15958710126965847</v>
      </c>
      <c r="AE39" s="864">
        <v>0.15463340732619063</v>
      </c>
      <c r="AF39" s="864">
        <v>0.1498334794671389</v>
      </c>
      <c r="AG39" s="864">
        <v>0.14518254468694691</v>
      </c>
      <c r="AH39" s="864">
        <v>0.14067597813745031</v>
      </c>
      <c r="AI39" s="864">
        <v>0.13630929852896878</v>
      </c>
      <c r="AJ39" s="864">
        <v>0.13207816367415157</v>
      </c>
      <c r="AK39" s="864">
        <v>0.12797836617014496</v>
      </c>
      <c r="AL39" s="864">
        <v>0.12400582921478837</v>
      </c>
      <c r="AM39" s="864">
        <v>0.12015660255267847</v>
      </c>
      <c r="AN39" s="864">
        <v>0.11642685854707044</v>
      </c>
      <c r="AO39" s="864">
        <v>0.11281288837370995</v>
      </c>
    </row>
    <row r="40" spans="1:41" ht="25.15" customHeight="1" x14ac:dyDescent="0.2">
      <c r="A40" s="222"/>
      <c r="B40" s="942"/>
      <c r="C40" s="490" t="s">
        <v>275</v>
      </c>
      <c r="D40" s="536" t="s">
        <v>276</v>
      </c>
      <c r="E40" s="533" t="s">
        <v>277</v>
      </c>
      <c r="F40" s="537" t="s">
        <v>272</v>
      </c>
      <c r="G40" s="537">
        <v>2</v>
      </c>
      <c r="H40" s="854">
        <v>0.27482426080694167</v>
      </c>
      <c r="I40" s="387">
        <v>0.27165171580178721</v>
      </c>
      <c r="J40" s="387">
        <v>0.27011962453886218</v>
      </c>
      <c r="K40" s="387">
        <v>0.26862518779146671</v>
      </c>
      <c r="L40" s="864">
        <v>0.26716906457905359</v>
      </c>
      <c r="M40" s="864">
        <v>0.26575161565512684</v>
      </c>
      <c r="N40" s="864">
        <v>0.26437296259103144</v>
      </c>
      <c r="O40" s="864">
        <v>0.26303303458226029</v>
      </c>
      <c r="P40" s="864">
        <v>0.26173160585411248</v>
      </c>
      <c r="Q40" s="864">
        <v>0.26046832578847828</v>
      </c>
      <c r="R40" s="864">
        <v>0.25924274335687209</v>
      </c>
      <c r="S40" s="864">
        <v>0.25805432705793208</v>
      </c>
      <c r="T40" s="864">
        <v>0.25690248127501197</v>
      </c>
      <c r="U40" s="864">
        <v>0.25578655976057124</v>
      </c>
      <c r="V40" s="864">
        <v>0.25470587679789186</v>
      </c>
      <c r="W40" s="864">
        <v>0.25365971647268232</v>
      </c>
      <c r="X40" s="864">
        <v>0.25264734039716003</v>
      </c>
      <c r="Y40" s="864">
        <v>0.25166799415997387</v>
      </c>
      <c r="Z40" s="864">
        <v>0.25072091272160396</v>
      </c>
      <c r="AA40" s="864">
        <v>0.24980532493285645</v>
      </c>
      <c r="AB40" s="864">
        <v>0.2489204573209666</v>
      </c>
      <c r="AC40" s="864">
        <v>0.24806553726155528</v>
      </c>
      <c r="AD40" s="864">
        <v>0.24723979563370965</v>
      </c>
      <c r="AE40" s="864">
        <v>0.24644246903860367</v>
      </c>
      <c r="AF40" s="864">
        <v>0.24567280164845329</v>
      </c>
      <c r="AG40" s="864">
        <v>0.24493004674153279</v>
      </c>
      <c r="AH40" s="864">
        <v>0.24421346796993498</v>
      </c>
      <c r="AI40" s="864">
        <v>0.24352234039933604</v>
      </c>
      <c r="AJ40" s="864">
        <v>0.24285595135390542</v>
      </c>
      <c r="AK40" s="864">
        <v>0.24221360109442613</v>
      </c>
      <c r="AL40" s="864">
        <v>0.24159460335347638</v>
      </c>
      <c r="AM40" s="864">
        <v>0.24099828574799506</v>
      </c>
      <c r="AN40" s="864">
        <v>0.24042399008660378</v>
      </c>
      <c r="AO40" s="864">
        <v>0.23987107258656731</v>
      </c>
    </row>
    <row r="41" spans="1:41" ht="25.15" customHeight="1" x14ac:dyDescent="0.25">
      <c r="A41" s="223"/>
      <c r="B41" s="942"/>
      <c r="C41" s="538" t="s">
        <v>278</v>
      </c>
      <c r="D41" s="539" t="s">
        <v>279</v>
      </c>
      <c r="E41" s="540" t="s">
        <v>280</v>
      </c>
      <c r="F41" s="541" t="s">
        <v>272</v>
      </c>
      <c r="G41" s="541">
        <v>2</v>
      </c>
      <c r="H41" s="822">
        <v>6.9821028263793812</v>
      </c>
      <c r="I41" s="878">
        <v>7.451551922959502</v>
      </c>
      <c r="J41" s="878">
        <v>7.6882699839968618</v>
      </c>
      <c r="K41" s="878">
        <v>7.923119659227754</v>
      </c>
      <c r="L41" s="879">
        <v>8.1604001757527964</v>
      </c>
      <c r="M41" s="879">
        <v>8.3923043787095448</v>
      </c>
      <c r="N41" s="879">
        <v>8.6202364758738739</v>
      </c>
      <c r="O41" s="879">
        <v>8.8427150574528195</v>
      </c>
      <c r="P41" s="879">
        <v>9.0617631925001128</v>
      </c>
      <c r="Q41" s="879">
        <v>9.2786963593321214</v>
      </c>
      <c r="R41" s="879">
        <v>9.4932582503849954</v>
      </c>
      <c r="S41" s="879">
        <v>9.704818374600908</v>
      </c>
      <c r="T41" s="879">
        <v>9.9136035991622453</v>
      </c>
      <c r="U41" s="879">
        <v>10.119675335052719</v>
      </c>
      <c r="V41" s="879">
        <v>10.323097579406106</v>
      </c>
      <c r="W41" s="879">
        <v>10.523959874923182</v>
      </c>
      <c r="X41" s="879">
        <v>10.722372133314568</v>
      </c>
      <c r="Y41" s="879">
        <v>10.917892457738676</v>
      </c>
      <c r="Z41" s="879">
        <v>11.109924231266383</v>
      </c>
      <c r="AA41" s="879">
        <v>11.299445654496557</v>
      </c>
      <c r="AB41" s="879">
        <v>11.486521842491573</v>
      </c>
      <c r="AC41" s="879">
        <v>11.671157043208048</v>
      </c>
      <c r="AD41" s="879">
        <v>11.853170444908184</v>
      </c>
      <c r="AE41" s="879">
        <v>12.032673683149032</v>
      </c>
      <c r="AF41" s="879">
        <v>12.209740248388391</v>
      </c>
      <c r="AG41" s="879">
        <v>12.383244039034061</v>
      </c>
      <c r="AH41" s="879">
        <v>12.551816646729385</v>
      </c>
      <c r="AI41" s="879">
        <v>12.715420712681025</v>
      </c>
      <c r="AJ41" s="879">
        <v>12.875605818060631</v>
      </c>
      <c r="AK41" s="879">
        <v>13.032349316443339</v>
      </c>
      <c r="AL41" s="879">
        <v>13.185883574236284</v>
      </c>
      <c r="AM41" s="879">
        <v>13.332557706316537</v>
      </c>
      <c r="AN41" s="879">
        <v>13.476707160239915</v>
      </c>
      <c r="AO41" s="879">
        <v>13.622502022159919</v>
      </c>
    </row>
    <row r="42" spans="1:41" ht="25.15" customHeight="1" x14ac:dyDescent="0.2">
      <c r="A42" s="224"/>
      <c r="B42" s="942"/>
      <c r="C42" s="490" t="s">
        <v>281</v>
      </c>
      <c r="D42" s="543" t="s">
        <v>282</v>
      </c>
      <c r="E42" s="533" t="s">
        <v>283</v>
      </c>
      <c r="F42" s="537" t="s">
        <v>272</v>
      </c>
      <c r="G42" s="544">
        <v>2</v>
      </c>
      <c r="H42" s="822">
        <v>3.8577191982082273E-2</v>
      </c>
      <c r="I42" s="387">
        <v>6.9258339049667716E-2</v>
      </c>
      <c r="J42" s="387">
        <v>6.3186428917248003E-2</v>
      </c>
      <c r="K42" s="387">
        <v>6.4757742189855194E-2</v>
      </c>
      <c r="L42" s="864">
        <v>7.0560101738582126E-2</v>
      </c>
      <c r="M42" s="864">
        <v>6.8488477063015682E-2</v>
      </c>
      <c r="N42" s="864">
        <v>6.7755555475781493E-2</v>
      </c>
      <c r="O42" s="864">
        <v>6.54770178249926E-2</v>
      </c>
      <c r="P42" s="864">
        <v>6.5158615637416442E-2</v>
      </c>
      <c r="Q42" s="864">
        <v>6.6094005629027619E-2</v>
      </c>
      <c r="R42" s="864">
        <v>6.6712624646245791E-2</v>
      </c>
      <c r="S42" s="864">
        <v>6.6641487685162523E-2</v>
      </c>
      <c r="T42" s="864">
        <v>6.6739127719895264E-2</v>
      </c>
      <c r="U42" s="864">
        <v>6.6841240000410987E-2</v>
      </c>
      <c r="V42" s="864">
        <v>6.6951539301694618E-2</v>
      </c>
      <c r="W42" s="864">
        <v>6.7096677444350272E-2</v>
      </c>
      <c r="X42" s="864">
        <v>6.729810776396436E-2</v>
      </c>
      <c r="Y42" s="864">
        <v>6.7005084540834564E-2</v>
      </c>
      <c r="Z42" s="864">
        <v>6.6063929452756062E-2</v>
      </c>
      <c r="AA42" s="864">
        <v>6.6050481143431969E-2</v>
      </c>
      <c r="AB42" s="864">
        <v>6.6052654951796491E-2</v>
      </c>
      <c r="AC42" s="864">
        <v>6.601056480843083E-2</v>
      </c>
      <c r="AD42" s="864">
        <v>6.5740112609404072E-2</v>
      </c>
      <c r="AE42" s="864">
        <v>6.553468817965305E-2</v>
      </c>
      <c r="AF42" s="864">
        <v>6.5357070267430498E-2</v>
      </c>
      <c r="AG42" s="864">
        <v>6.4008572357964755E-2</v>
      </c>
      <c r="AH42" s="864">
        <v>6.1247775272753713E-2</v>
      </c>
      <c r="AI42" s="864">
        <v>5.8406598567568767E-2</v>
      </c>
      <c r="AJ42" s="864">
        <v>5.7072834955080629E-2</v>
      </c>
      <c r="AK42" s="864">
        <v>5.567509268352034E-2</v>
      </c>
      <c r="AL42" s="864">
        <v>5.4469203861730008E-2</v>
      </c>
      <c r="AM42" s="864">
        <v>4.9572719996997756E-2</v>
      </c>
      <c r="AN42" s="864">
        <v>4.8972760887820613E-2</v>
      </c>
      <c r="AO42" s="864">
        <v>5.2504736649552006E-2</v>
      </c>
    </row>
    <row r="43" spans="1:41" ht="25.15" customHeight="1" x14ac:dyDescent="0.2">
      <c r="A43" s="224"/>
      <c r="B43" s="942"/>
      <c r="C43" s="490" t="s">
        <v>284</v>
      </c>
      <c r="D43" s="545" t="s">
        <v>285</v>
      </c>
      <c r="E43" s="533" t="s">
        <v>286</v>
      </c>
      <c r="F43" s="537" t="s">
        <v>272</v>
      </c>
      <c r="G43" s="544">
        <v>2</v>
      </c>
      <c r="H43" s="822">
        <v>0.14613878846350872</v>
      </c>
      <c r="I43" s="387">
        <v>0.16286815421174652</v>
      </c>
      <c r="J43" s="387">
        <v>0.15963982383065989</v>
      </c>
      <c r="K43" s="387">
        <v>0.15647548457847066</v>
      </c>
      <c r="L43" s="864">
        <v>0.15337386803959113</v>
      </c>
      <c r="M43" s="864">
        <v>0.15033373094063898</v>
      </c>
      <c r="N43" s="864">
        <v>0.14735385465207498</v>
      </c>
      <c r="O43" s="864">
        <v>0.14443304469971896</v>
      </c>
      <c r="P43" s="864">
        <v>0.14157013028594884</v>
      </c>
      <c r="Q43" s="864">
        <v>0.13876396382038961</v>
      </c>
      <c r="R43" s="864">
        <v>0.13601342045990583</v>
      </c>
      <c r="S43" s="864">
        <v>0.13331739765771114</v>
      </c>
      <c r="T43" s="864">
        <v>0.13067481472141629</v>
      </c>
      <c r="U43" s="864">
        <v>0.12808461237983668</v>
      </c>
      <c r="V43" s="864">
        <v>0.1255457523583868</v>
      </c>
      <c r="W43" s="864">
        <v>0.12305721696289126</v>
      </c>
      <c r="X43" s="864">
        <v>0.12061800867164496</v>
      </c>
      <c r="Y43" s="864">
        <v>0.11822714973555985</v>
      </c>
      <c r="Z43" s="864">
        <v>0.11588368178623705</v>
      </c>
      <c r="AA43" s="864">
        <v>0.11358666545180801</v>
      </c>
      <c r="AB43" s="864">
        <v>0.11133517998039011</v>
      </c>
      <c r="AC43" s="864">
        <v>0.1091283228710061</v>
      </c>
      <c r="AD43" s="864">
        <v>0.10696520951181944</v>
      </c>
      <c r="AE43" s="864">
        <v>0.10484497282554034</v>
      </c>
      <c r="AF43" s="864">
        <v>0.10276676292186056</v>
      </c>
      <c r="AG43" s="864">
        <v>0.10072974675677746</v>
      </c>
      <c r="AH43" s="864">
        <v>9.8733107798670991E-2</v>
      </c>
      <c r="AI43" s="864">
        <v>9.6776045700999305E-2</v>
      </c>
      <c r="AJ43" s="864">
        <v>9.4857775981482623E-2</v>
      </c>
      <c r="AK43" s="864">
        <v>9.2977529707645681E-2</v>
      </c>
      <c r="AL43" s="864">
        <v>9.1134553188593759E-2</v>
      </c>
      <c r="AM43" s="864">
        <v>8.9328107672897727E-2</v>
      </c>
      <c r="AN43" s="864">
        <v>8.7557469052468154E-2</v>
      </c>
      <c r="AO43" s="864">
        <v>8.5821927572298617E-2</v>
      </c>
    </row>
    <row r="44" spans="1:41" ht="25.15" customHeight="1" x14ac:dyDescent="0.2">
      <c r="A44" s="224"/>
      <c r="B44" s="942"/>
      <c r="C44" s="490" t="s">
        <v>287</v>
      </c>
      <c r="D44" s="536" t="s">
        <v>288</v>
      </c>
      <c r="E44" s="533" t="s">
        <v>289</v>
      </c>
      <c r="F44" s="537" t="s">
        <v>272</v>
      </c>
      <c r="G44" s="544">
        <v>2</v>
      </c>
      <c r="H44" s="822">
        <v>0</v>
      </c>
      <c r="I44" s="387">
        <v>0</v>
      </c>
      <c r="J44" s="387">
        <v>0</v>
      </c>
      <c r="K44" s="387">
        <v>0</v>
      </c>
      <c r="L44" s="864">
        <v>0</v>
      </c>
      <c r="M44" s="864">
        <v>0</v>
      </c>
      <c r="N44" s="864">
        <v>0</v>
      </c>
      <c r="O44" s="864">
        <v>0</v>
      </c>
      <c r="P44" s="864">
        <v>0</v>
      </c>
      <c r="Q44" s="864">
        <v>0</v>
      </c>
      <c r="R44" s="864">
        <v>0</v>
      </c>
      <c r="S44" s="864">
        <v>0</v>
      </c>
      <c r="T44" s="864">
        <v>0</v>
      </c>
      <c r="U44" s="864">
        <v>0</v>
      </c>
      <c r="V44" s="864">
        <v>0</v>
      </c>
      <c r="W44" s="864">
        <v>0</v>
      </c>
      <c r="X44" s="864">
        <v>0</v>
      </c>
      <c r="Y44" s="864">
        <v>0</v>
      </c>
      <c r="Z44" s="864">
        <v>0</v>
      </c>
      <c r="AA44" s="864">
        <v>0</v>
      </c>
      <c r="AB44" s="864">
        <v>0</v>
      </c>
      <c r="AC44" s="864">
        <v>0</v>
      </c>
      <c r="AD44" s="864">
        <v>0</v>
      </c>
      <c r="AE44" s="864">
        <v>0</v>
      </c>
      <c r="AF44" s="864">
        <v>0</v>
      </c>
      <c r="AG44" s="864">
        <v>0</v>
      </c>
      <c r="AH44" s="864">
        <v>0</v>
      </c>
      <c r="AI44" s="864">
        <v>0</v>
      </c>
      <c r="AJ44" s="864">
        <v>0</v>
      </c>
      <c r="AK44" s="864">
        <v>0</v>
      </c>
      <c r="AL44" s="864">
        <v>0</v>
      </c>
      <c r="AM44" s="864">
        <v>0</v>
      </c>
      <c r="AN44" s="864">
        <v>0</v>
      </c>
      <c r="AO44" s="864">
        <v>0</v>
      </c>
    </row>
    <row r="45" spans="1:41" ht="25.15" customHeight="1" x14ac:dyDescent="0.2">
      <c r="A45" s="224"/>
      <c r="B45" s="942"/>
      <c r="C45" s="490" t="s">
        <v>290</v>
      </c>
      <c r="D45" s="536" t="s">
        <v>291</v>
      </c>
      <c r="E45" s="533" t="s">
        <v>292</v>
      </c>
      <c r="F45" s="537" t="s">
        <v>272</v>
      </c>
      <c r="G45" s="544">
        <v>2</v>
      </c>
      <c r="H45" s="822">
        <v>0</v>
      </c>
      <c r="I45" s="387">
        <v>0</v>
      </c>
      <c r="J45" s="387">
        <v>0</v>
      </c>
      <c r="K45" s="387">
        <v>0</v>
      </c>
      <c r="L45" s="864">
        <v>0</v>
      </c>
      <c r="M45" s="864">
        <v>0</v>
      </c>
      <c r="N45" s="864">
        <v>0</v>
      </c>
      <c r="O45" s="864">
        <v>0</v>
      </c>
      <c r="P45" s="864">
        <v>0</v>
      </c>
      <c r="Q45" s="864">
        <v>0</v>
      </c>
      <c r="R45" s="864">
        <v>0</v>
      </c>
      <c r="S45" s="864">
        <v>0</v>
      </c>
      <c r="T45" s="864">
        <v>0</v>
      </c>
      <c r="U45" s="864">
        <v>0</v>
      </c>
      <c r="V45" s="864">
        <v>0</v>
      </c>
      <c r="W45" s="864">
        <v>0</v>
      </c>
      <c r="X45" s="864">
        <v>0</v>
      </c>
      <c r="Y45" s="864">
        <v>0</v>
      </c>
      <c r="Z45" s="864">
        <v>0</v>
      </c>
      <c r="AA45" s="864">
        <v>0</v>
      </c>
      <c r="AB45" s="864">
        <v>0</v>
      </c>
      <c r="AC45" s="864">
        <v>0</v>
      </c>
      <c r="AD45" s="864">
        <v>0</v>
      </c>
      <c r="AE45" s="864">
        <v>0</v>
      </c>
      <c r="AF45" s="864">
        <v>0</v>
      </c>
      <c r="AG45" s="864">
        <v>0</v>
      </c>
      <c r="AH45" s="864">
        <v>0</v>
      </c>
      <c r="AI45" s="864">
        <v>0</v>
      </c>
      <c r="AJ45" s="864">
        <v>0</v>
      </c>
      <c r="AK45" s="864">
        <v>0</v>
      </c>
      <c r="AL45" s="864">
        <v>0</v>
      </c>
      <c r="AM45" s="864">
        <v>0</v>
      </c>
      <c r="AN45" s="864">
        <v>0</v>
      </c>
      <c r="AO45" s="864">
        <v>0</v>
      </c>
    </row>
    <row r="46" spans="1:41" ht="25.15" customHeight="1" x14ac:dyDescent="0.2">
      <c r="A46" s="224"/>
      <c r="B46" s="942"/>
      <c r="C46" s="490" t="s">
        <v>293</v>
      </c>
      <c r="D46" s="536" t="s">
        <v>294</v>
      </c>
      <c r="E46" s="533" t="s">
        <v>295</v>
      </c>
      <c r="F46" s="537" t="s">
        <v>272</v>
      </c>
      <c r="G46" s="544">
        <v>2</v>
      </c>
      <c r="H46" s="822">
        <v>0</v>
      </c>
      <c r="I46" s="387">
        <v>0</v>
      </c>
      <c r="J46" s="387">
        <v>0</v>
      </c>
      <c r="K46" s="387">
        <v>0</v>
      </c>
      <c r="L46" s="864">
        <v>0</v>
      </c>
      <c r="M46" s="864">
        <v>0</v>
      </c>
      <c r="N46" s="864">
        <v>0</v>
      </c>
      <c r="O46" s="864">
        <v>0</v>
      </c>
      <c r="P46" s="864">
        <v>0</v>
      </c>
      <c r="Q46" s="864">
        <v>0</v>
      </c>
      <c r="R46" s="864">
        <v>0</v>
      </c>
      <c r="S46" s="864">
        <v>0</v>
      </c>
      <c r="T46" s="864">
        <v>0</v>
      </c>
      <c r="U46" s="864">
        <v>0</v>
      </c>
      <c r="V46" s="864">
        <v>0</v>
      </c>
      <c r="W46" s="864">
        <v>0</v>
      </c>
      <c r="X46" s="864">
        <v>0</v>
      </c>
      <c r="Y46" s="864">
        <v>0</v>
      </c>
      <c r="Z46" s="864">
        <v>0</v>
      </c>
      <c r="AA46" s="864">
        <v>0</v>
      </c>
      <c r="AB46" s="864">
        <v>0</v>
      </c>
      <c r="AC46" s="864">
        <v>0</v>
      </c>
      <c r="AD46" s="864">
        <v>0</v>
      </c>
      <c r="AE46" s="864">
        <v>0</v>
      </c>
      <c r="AF46" s="864">
        <v>0</v>
      </c>
      <c r="AG46" s="864">
        <v>0</v>
      </c>
      <c r="AH46" s="864">
        <v>0</v>
      </c>
      <c r="AI46" s="864">
        <v>0</v>
      </c>
      <c r="AJ46" s="864">
        <v>0</v>
      </c>
      <c r="AK46" s="864">
        <v>0</v>
      </c>
      <c r="AL46" s="864">
        <v>0</v>
      </c>
      <c r="AM46" s="864">
        <v>0</v>
      </c>
      <c r="AN46" s="864">
        <v>0</v>
      </c>
      <c r="AO46" s="864">
        <v>0</v>
      </c>
    </row>
    <row r="47" spans="1:41" ht="25.15" customHeight="1" x14ac:dyDescent="0.2">
      <c r="A47" s="224"/>
      <c r="B47" s="942"/>
      <c r="C47" s="490" t="s">
        <v>296</v>
      </c>
      <c r="D47" s="536" t="s">
        <v>297</v>
      </c>
      <c r="E47" s="533" t="s">
        <v>298</v>
      </c>
      <c r="F47" s="537" t="s">
        <v>272</v>
      </c>
      <c r="G47" s="544">
        <v>2</v>
      </c>
      <c r="H47" s="822">
        <v>1.8262368787632721E-2</v>
      </c>
      <c r="I47" s="387">
        <v>1.4172736604661148E-2</v>
      </c>
      <c r="J47" s="387">
        <v>1.3891808289451775E-2</v>
      </c>
      <c r="K47" s="387">
        <v>1.3616448462565286E-2</v>
      </c>
      <c r="L47" s="864">
        <v>1.3346546746868002E-2</v>
      </c>
      <c r="M47" s="864">
        <v>1.308199495309321E-2</v>
      </c>
      <c r="N47" s="864">
        <v>1.2822687036473822E-2</v>
      </c>
      <c r="O47" s="864">
        <v>1.2568519054234671E-2</v>
      </c>
      <c r="P47" s="864">
        <v>1.2319389123927363E-2</v>
      </c>
      <c r="Q47" s="864">
        <v>1.2075197382591014E-2</v>
      </c>
      <c r="R47" s="864">
        <v>1.1835845946722498E-2</v>
      </c>
      <c r="S47" s="864">
        <v>1.1601238873040135E-2</v>
      </c>
      <c r="T47" s="864">
        <v>1.1371282120025137E-2</v>
      </c>
      <c r="U47" s="864">
        <v>1.1145883510225354E-2</v>
      </c>
      <c r="V47" s="864">
        <v>1.0924952693306216E-2</v>
      </c>
      <c r="W47" s="864">
        <v>1.0708401109834099E-2</v>
      </c>
      <c r="X47" s="864">
        <v>1.0496141955777536E-2</v>
      </c>
      <c r="Y47" s="864">
        <v>1.0288090147712096E-2</v>
      </c>
      <c r="Z47" s="864">
        <v>1.0084162288714957E-2</v>
      </c>
      <c r="AA47" s="864">
        <v>9.8842766349355078E-3</v>
      </c>
      <c r="AB47" s="864">
        <v>9.6883530628285811E-3</v>
      </c>
      <c r="AC47" s="864">
        <v>9.4963130370371695E-3</v>
      </c>
      <c r="AD47" s="864">
        <v>9.3080795789117782E-3</v>
      </c>
      <c r="AE47" s="864">
        <v>9.123577235653775E-3</v>
      </c>
      <c r="AF47" s="864">
        <v>8.9427320500703577E-3</v>
      </c>
      <c r="AG47" s="864">
        <v>8.7654715309290563E-3</v>
      </c>
      <c r="AH47" s="864">
        <v>8.5917246238998417E-3</v>
      </c>
      <c r="AI47" s="864">
        <v>8.4214216830732058E-3</v>
      </c>
      <c r="AJ47" s="864">
        <v>8.2544944430428396E-3</v>
      </c>
      <c r="AK47" s="864">
        <v>8.0908759915416274E-3</v>
      </c>
      <c r="AL47" s="864">
        <v>7.9305007426201009E-3</v>
      </c>
      <c r="AM47" s="864">
        <v>7.7733044103564884E-3</v>
      </c>
      <c r="AN47" s="864">
        <v>7.6192239830879206E-3</v>
      </c>
      <c r="AO47" s="864">
        <v>7.4681976981523937E-3</v>
      </c>
    </row>
    <row r="48" spans="1:41" ht="25.15" customHeight="1" x14ac:dyDescent="0.2">
      <c r="A48" s="224"/>
      <c r="B48" s="942"/>
      <c r="C48" s="490" t="s">
        <v>299</v>
      </c>
      <c r="D48" s="536" t="s">
        <v>300</v>
      </c>
      <c r="E48" s="533" t="s">
        <v>277</v>
      </c>
      <c r="F48" s="537" t="s">
        <v>272</v>
      </c>
      <c r="G48" s="544">
        <v>2</v>
      </c>
      <c r="H48" s="822">
        <v>0.2820125380549191</v>
      </c>
      <c r="I48" s="387">
        <v>0.26004187544768304</v>
      </c>
      <c r="J48" s="387">
        <v>0.26796879700925808</v>
      </c>
      <c r="K48" s="387">
        <v>0.27581023502704877</v>
      </c>
      <c r="L48" s="864">
        <v>0.28369246864796865</v>
      </c>
      <c r="M48" s="864">
        <v>0.29138987728730986</v>
      </c>
      <c r="N48" s="864">
        <v>0.29894442320910281</v>
      </c>
      <c r="O48" s="864">
        <v>0.30631413711887384</v>
      </c>
      <c r="P48" s="864">
        <v>0.31355881602676755</v>
      </c>
      <c r="Q48" s="864">
        <v>0.32071763257096042</v>
      </c>
      <c r="R48" s="864">
        <v>0.32778402877021928</v>
      </c>
      <c r="S48" s="864">
        <v>0.33474052243611896</v>
      </c>
      <c r="T48" s="864">
        <v>0.3415944990911195</v>
      </c>
      <c r="U48" s="864">
        <v>0.34834849418581887</v>
      </c>
      <c r="V48" s="864">
        <v>0.35500507978469764</v>
      </c>
      <c r="W48" s="864">
        <v>0.36156753487348725</v>
      </c>
      <c r="X48" s="864">
        <v>0.36803969770259254</v>
      </c>
      <c r="Y48" s="864">
        <v>0.3744093413997564</v>
      </c>
      <c r="Z48" s="864">
        <v>0.38065971511321961</v>
      </c>
      <c r="AA48" s="864">
        <v>0.3868198044211249</v>
      </c>
      <c r="AB48" s="864">
        <v>0.39289203739145945</v>
      </c>
      <c r="AC48" s="864">
        <v>0.39887705069755364</v>
      </c>
      <c r="AD48" s="864">
        <v>0.40477008216093374</v>
      </c>
      <c r="AE48" s="864">
        <v>0.41057484788463278</v>
      </c>
      <c r="AF48" s="864">
        <v>0.41629393679767657</v>
      </c>
      <c r="AG48" s="864">
        <v>0.42189506138413752</v>
      </c>
      <c r="AH48" s="864">
        <v>0.42733887633095047</v>
      </c>
      <c r="AI48" s="864">
        <v>0.43262469943592963</v>
      </c>
      <c r="AJ48" s="864">
        <v>0.43779794834372121</v>
      </c>
      <c r="AK48" s="864">
        <v>0.44285833941785757</v>
      </c>
      <c r="AL48" s="864">
        <v>0.44781298604306685</v>
      </c>
      <c r="AM48" s="864">
        <v>0.45255614591846788</v>
      </c>
      <c r="AN48" s="864">
        <v>0.45721413863788318</v>
      </c>
      <c r="AO48" s="864">
        <v>0.46190846707361061</v>
      </c>
    </row>
    <row r="49" spans="1:41" ht="25.15" customHeight="1" x14ac:dyDescent="0.2">
      <c r="A49" s="224"/>
      <c r="B49" s="942"/>
      <c r="C49" s="490" t="s">
        <v>301</v>
      </c>
      <c r="D49" s="536" t="s">
        <v>302</v>
      </c>
      <c r="E49" s="533" t="s">
        <v>303</v>
      </c>
      <c r="F49" s="537" t="s">
        <v>272</v>
      </c>
      <c r="G49" s="544">
        <v>2</v>
      </c>
      <c r="H49" s="822">
        <v>9.112272992639042</v>
      </c>
      <c r="I49" s="387">
        <v>8.7546109860172336</v>
      </c>
      <c r="J49" s="387">
        <v>8.5810793538971204</v>
      </c>
      <c r="K49" s="387">
        <v>8.4109874208560846</v>
      </c>
      <c r="L49" s="864">
        <v>8.2442670060696255</v>
      </c>
      <c r="M49" s="864">
        <v>8.080851280175894</v>
      </c>
      <c r="N49" s="864">
        <v>7.9206747384873442</v>
      </c>
      <c r="O49" s="864">
        <v>7.7636731747333902</v>
      </c>
      <c r="P49" s="864">
        <v>7.6097836553235148</v>
      </c>
      <c r="Q49" s="864">
        <v>7.4589444941205336</v>
      </c>
      <c r="R49" s="864">
        <v>7.3110952277139045</v>
      </c>
      <c r="S49" s="864">
        <v>7.1661765911831532</v>
      </c>
      <c r="T49" s="864">
        <v>7.024130494341712</v>
      </c>
      <c r="U49" s="864">
        <v>6.8848999984516492</v>
      </c>
      <c r="V49" s="864">
        <v>6.7484292933999575</v>
      </c>
      <c r="W49" s="864">
        <v>6.6146636753272334</v>
      </c>
      <c r="X49" s="864">
        <v>6.4835495246998116</v>
      </c>
      <c r="Y49" s="864">
        <v>6.3550342848165391</v>
      </c>
      <c r="Z49" s="864">
        <v>6.2290664407415868</v>
      </c>
      <c r="AA49" s="864">
        <v>6.1055954986548429</v>
      </c>
      <c r="AB49" s="864">
        <v>5.9845719656116243</v>
      </c>
      <c r="AC49" s="864">
        <v>5.8659473297035811</v>
      </c>
      <c r="AD49" s="864">
        <v>5.7496740406128488</v>
      </c>
      <c r="AE49" s="864">
        <v>5.635705490551655</v>
      </c>
      <c r="AF49" s="864">
        <v>5.5239959955797229</v>
      </c>
      <c r="AG49" s="864">
        <v>5.4145007772920168</v>
      </c>
      <c r="AH49" s="864">
        <v>5.3071759448694458</v>
      </c>
      <c r="AI49" s="864">
        <v>5.2019784774853735</v>
      </c>
      <c r="AJ49" s="864">
        <v>5.0988662070608468</v>
      </c>
      <c r="AK49" s="864">
        <v>4.99779780136166</v>
      </c>
      <c r="AL49" s="864">
        <v>4.8987327474304445</v>
      </c>
      <c r="AM49" s="864">
        <v>4.8016313353471896</v>
      </c>
      <c r="AN49" s="864">
        <v>4.706454642311634</v>
      </c>
      <c r="AO49" s="864">
        <v>4.6131645170411835</v>
      </c>
    </row>
    <row r="50" spans="1:41" ht="25.15" customHeight="1" x14ac:dyDescent="0.2">
      <c r="A50" s="224"/>
      <c r="B50" s="942"/>
      <c r="C50" s="490" t="s">
        <v>304</v>
      </c>
      <c r="D50" s="536" t="s">
        <v>305</v>
      </c>
      <c r="E50" s="533" t="s">
        <v>277</v>
      </c>
      <c r="F50" s="537" t="s">
        <v>272</v>
      </c>
      <c r="G50" s="544">
        <v>2</v>
      </c>
      <c r="H50" s="822">
        <v>0.57181771969000394</v>
      </c>
      <c r="I50" s="387">
        <v>0.57634351249682014</v>
      </c>
      <c r="J50" s="387">
        <v>0.56491938062560954</v>
      </c>
      <c r="K50" s="387">
        <v>0.55372169493828205</v>
      </c>
      <c r="L50" s="864">
        <v>0.5427459668772151</v>
      </c>
      <c r="M50" s="864">
        <v>0.53198779685581254</v>
      </c>
      <c r="N50" s="864">
        <v>0.52144287249494503</v>
      </c>
      <c r="O50" s="864">
        <v>0.51110696689434543</v>
      </c>
      <c r="P50" s="864">
        <v>0.50097593693826903</v>
      </c>
      <c r="Q50" s="864">
        <v>0.49104572163473909</v>
      </c>
      <c r="R50" s="864">
        <v>0.48131234048770988</v>
      </c>
      <c r="S50" s="864">
        <v>0.47177189190149799</v>
      </c>
      <c r="T50" s="864">
        <v>0.46242055161683915</v>
      </c>
      <c r="U50" s="864">
        <v>0.45325457117794599</v>
      </c>
      <c r="V50" s="864">
        <v>0.44427027642995154</v>
      </c>
      <c r="W50" s="864">
        <v>0.43546406604613463</v>
      </c>
      <c r="X50" s="864">
        <v>0.42683241008434036</v>
      </c>
      <c r="Y50" s="864">
        <v>0.41837184857201287</v>
      </c>
      <c r="Z50" s="864">
        <v>0.41007899011927673</v>
      </c>
      <c r="AA50" s="864">
        <v>0.40195051055950826</v>
      </c>
      <c r="AB50" s="864">
        <v>0.39398315161685399</v>
      </c>
      <c r="AC50" s="864">
        <v>0.38617371960016067</v>
      </c>
      <c r="AD50" s="864">
        <v>0.37851908412279411</v>
      </c>
      <c r="AE50" s="864">
        <v>0.37101617684783356</v>
      </c>
      <c r="AF50" s="864">
        <v>0.363661990258138</v>
      </c>
      <c r="AG50" s="864">
        <v>0.35645357645079284</v>
      </c>
      <c r="AH50" s="864">
        <v>0.3493880459554512</v>
      </c>
      <c r="AI50" s="864">
        <v>0.3424625665760998</v>
      </c>
      <c r="AJ50" s="864">
        <v>0.33567436225578084</v>
      </c>
      <c r="AK50" s="864">
        <v>0.32902071196381938</v>
      </c>
      <c r="AL50" s="864">
        <v>0.32249894860510525</v>
      </c>
      <c r="AM50" s="864">
        <v>0.3161064579509974</v>
      </c>
      <c r="AN50" s="864">
        <v>0.3098406775914182</v>
      </c>
      <c r="AO50" s="864">
        <v>0.30369909590771849</v>
      </c>
    </row>
    <row r="51" spans="1:41" ht="25.15" customHeight="1" thickBot="1" x14ac:dyDescent="0.25">
      <c r="A51" s="224"/>
      <c r="B51" s="943"/>
      <c r="C51" s="546" t="s">
        <v>306</v>
      </c>
      <c r="D51" s="547" t="s">
        <v>307</v>
      </c>
      <c r="E51" s="548" t="s">
        <v>308</v>
      </c>
      <c r="F51" s="549" t="s">
        <v>272</v>
      </c>
      <c r="G51" s="549">
        <v>2</v>
      </c>
      <c r="H51" s="857">
        <v>19.950939621198344</v>
      </c>
      <c r="I51" s="878">
        <v>20.039563669467242</v>
      </c>
      <c r="J51" s="878">
        <v>20.096274490672837</v>
      </c>
      <c r="K51" s="878">
        <v>20.154660804088433</v>
      </c>
      <c r="L51" s="879">
        <v>20.219100442729115</v>
      </c>
      <c r="M51" s="879">
        <v>20.281509996881088</v>
      </c>
      <c r="N51" s="879">
        <v>20.343282799605664</v>
      </c>
      <c r="O51" s="879">
        <v>20.402841030294592</v>
      </c>
      <c r="P51" s="879">
        <v>20.462211984514351</v>
      </c>
      <c r="Q51" s="879">
        <v>20.522693994401077</v>
      </c>
      <c r="R51" s="879">
        <v>20.583967433706004</v>
      </c>
      <c r="S51" s="879">
        <v>20.645327374450655</v>
      </c>
      <c r="T51" s="879">
        <v>20.70695112180913</v>
      </c>
      <c r="U51" s="879">
        <v>20.768845845715699</v>
      </c>
      <c r="V51" s="879">
        <v>20.831021643515061</v>
      </c>
      <c r="W51" s="879">
        <v>20.893515278736459</v>
      </c>
      <c r="X51" s="879">
        <v>20.956384945837222</v>
      </c>
      <c r="Y51" s="879">
        <v>21.019121540687642</v>
      </c>
      <c r="Z51" s="879">
        <v>21.081057348958431</v>
      </c>
      <c r="AA51" s="879">
        <v>21.14314589159029</v>
      </c>
      <c r="AB51" s="879">
        <v>21.205401765786775</v>
      </c>
      <c r="AC51" s="879">
        <v>21.267777659655199</v>
      </c>
      <c r="AD51" s="879">
        <v>21.33003657562352</v>
      </c>
      <c r="AE51" s="879">
        <v>21.392243232444379</v>
      </c>
      <c r="AF51" s="879">
        <v>21.454423880518277</v>
      </c>
      <c r="AG51" s="879">
        <v>21.515371114864465</v>
      </c>
      <c r="AH51" s="879">
        <v>21.573628984876429</v>
      </c>
      <c r="AI51" s="879">
        <v>21.629112074522649</v>
      </c>
      <c r="AJ51" s="879">
        <v>21.683368830024964</v>
      </c>
      <c r="AK51" s="879">
        <v>21.736330589652493</v>
      </c>
      <c r="AL51" s="879">
        <v>21.788191919190009</v>
      </c>
      <c r="AM51" s="879">
        <v>21.835152090126432</v>
      </c>
      <c r="AN51" s="879">
        <v>21.881629575447953</v>
      </c>
      <c r="AO51" s="879">
        <v>21.931873469885744</v>
      </c>
    </row>
    <row r="52" spans="1:41" ht="25.15" customHeight="1" x14ac:dyDescent="0.2">
      <c r="A52" s="224"/>
      <c r="B52" s="944" t="s">
        <v>309</v>
      </c>
      <c r="C52" s="473" t="s">
        <v>310</v>
      </c>
      <c r="D52" s="550" t="s">
        <v>311</v>
      </c>
      <c r="E52" s="533" t="s">
        <v>303</v>
      </c>
      <c r="F52" s="534" t="s">
        <v>272</v>
      </c>
      <c r="G52" s="534">
        <v>2</v>
      </c>
      <c r="H52" s="859">
        <v>0.70478351944231687</v>
      </c>
      <c r="I52" s="388">
        <v>0.71796427141907038</v>
      </c>
      <c r="J52" s="388">
        <v>0.72549812310538986</v>
      </c>
      <c r="K52" s="388">
        <v>0.73167503643629606</v>
      </c>
      <c r="L52" s="877">
        <v>0.73779925065239516</v>
      </c>
      <c r="M52" s="877">
        <v>0.74666783740530807</v>
      </c>
      <c r="N52" s="877">
        <v>0.75557287651210936</v>
      </c>
      <c r="O52" s="877">
        <v>0.7643282813611586</v>
      </c>
      <c r="P52" s="877">
        <v>0.77204634760303448</v>
      </c>
      <c r="Q52" s="877">
        <v>0.77870691652596724</v>
      </c>
      <c r="R52" s="877">
        <v>0.7871209970063574</v>
      </c>
      <c r="S52" s="877">
        <v>0.79720349781534605</v>
      </c>
      <c r="T52" s="877">
        <v>0.80873711721214936</v>
      </c>
      <c r="U52" s="877">
        <v>0.81800000273642948</v>
      </c>
      <c r="V52" s="877">
        <v>0.82800704198012687</v>
      </c>
      <c r="W52" s="877">
        <v>0.84195324816282668</v>
      </c>
      <c r="X52" s="877">
        <v>0.85524758972622661</v>
      </c>
      <c r="Y52" s="877">
        <v>0.86664785245060194</v>
      </c>
      <c r="Z52" s="877">
        <v>0.8753225327645705</v>
      </c>
      <c r="AA52" s="877">
        <v>0.8825116520683659</v>
      </c>
      <c r="AB52" s="877">
        <v>0.88944191506099746</v>
      </c>
      <c r="AC52" s="877">
        <v>0.89603199388268695</v>
      </c>
      <c r="AD52" s="877">
        <v>0.90238737264788504</v>
      </c>
      <c r="AE52" s="877">
        <v>0.90834600511625463</v>
      </c>
      <c r="AF52" s="877">
        <v>0.91412486423084915</v>
      </c>
      <c r="AG52" s="877">
        <v>0.91978141856292495</v>
      </c>
      <c r="AH52" s="877">
        <v>0.92527357734252291</v>
      </c>
      <c r="AI52" s="877">
        <v>0.9306526890480018</v>
      </c>
      <c r="AJ52" s="877">
        <v>0.93597234650106109</v>
      </c>
      <c r="AK52" s="877">
        <v>0.94121223793018727</v>
      </c>
      <c r="AL52" s="877">
        <v>0.94633890613559202</v>
      </c>
      <c r="AM52" s="877">
        <v>0.95123784351210638</v>
      </c>
      <c r="AN52" s="877">
        <v>0.95623187945863175</v>
      </c>
      <c r="AO52" s="877">
        <v>0.96136595726533414</v>
      </c>
    </row>
    <row r="53" spans="1:41" ht="25.15" customHeight="1" x14ac:dyDescent="0.2">
      <c r="A53" s="224"/>
      <c r="B53" s="942"/>
      <c r="C53" s="490" t="s">
        <v>312</v>
      </c>
      <c r="D53" s="551" t="s">
        <v>313</v>
      </c>
      <c r="E53" s="533" t="s">
        <v>303</v>
      </c>
      <c r="F53" s="537" t="s">
        <v>272</v>
      </c>
      <c r="G53" s="537">
        <v>2</v>
      </c>
      <c r="H53" s="854">
        <v>0</v>
      </c>
      <c r="I53" s="387">
        <v>0</v>
      </c>
      <c r="J53" s="387">
        <v>0</v>
      </c>
      <c r="K53" s="387">
        <v>0</v>
      </c>
      <c r="L53" s="864">
        <v>0</v>
      </c>
      <c r="M53" s="864">
        <v>0</v>
      </c>
      <c r="N53" s="864">
        <v>0</v>
      </c>
      <c r="O53" s="864">
        <v>0</v>
      </c>
      <c r="P53" s="864">
        <v>0</v>
      </c>
      <c r="Q53" s="864">
        <v>0</v>
      </c>
      <c r="R53" s="864">
        <v>0</v>
      </c>
      <c r="S53" s="864">
        <v>0</v>
      </c>
      <c r="T53" s="864">
        <v>0</v>
      </c>
      <c r="U53" s="864">
        <v>0</v>
      </c>
      <c r="V53" s="864">
        <v>0</v>
      </c>
      <c r="W53" s="864">
        <v>0</v>
      </c>
      <c r="X53" s="864">
        <v>0</v>
      </c>
      <c r="Y53" s="864">
        <v>0</v>
      </c>
      <c r="Z53" s="864">
        <v>0</v>
      </c>
      <c r="AA53" s="864">
        <v>0</v>
      </c>
      <c r="AB53" s="864">
        <v>0</v>
      </c>
      <c r="AC53" s="864">
        <v>0</v>
      </c>
      <c r="AD53" s="864">
        <v>0</v>
      </c>
      <c r="AE53" s="864">
        <v>0</v>
      </c>
      <c r="AF53" s="864">
        <v>0</v>
      </c>
      <c r="AG53" s="864">
        <v>0</v>
      </c>
      <c r="AH53" s="864">
        <v>0</v>
      </c>
      <c r="AI53" s="864">
        <v>0</v>
      </c>
      <c r="AJ53" s="864">
        <v>0</v>
      </c>
      <c r="AK53" s="864">
        <v>0</v>
      </c>
      <c r="AL53" s="864">
        <v>0</v>
      </c>
      <c r="AM53" s="864">
        <v>0</v>
      </c>
      <c r="AN53" s="864">
        <v>0</v>
      </c>
      <c r="AO53" s="864">
        <v>0</v>
      </c>
    </row>
    <row r="54" spans="1:41" ht="25.15" customHeight="1" x14ac:dyDescent="0.2">
      <c r="A54" s="195"/>
      <c r="B54" s="942"/>
      <c r="C54" s="490" t="s">
        <v>314</v>
      </c>
      <c r="D54" s="551" t="s">
        <v>315</v>
      </c>
      <c r="E54" s="533" t="s">
        <v>303</v>
      </c>
      <c r="F54" s="537" t="s">
        <v>272</v>
      </c>
      <c r="G54" s="537">
        <v>2</v>
      </c>
      <c r="H54" s="822">
        <v>10.454806187637809</v>
      </c>
      <c r="I54" s="387">
        <v>11.313865120338489</v>
      </c>
      <c r="J54" s="387">
        <v>11.764437453875992</v>
      </c>
      <c r="K54" s="387">
        <v>12.216390110211346</v>
      </c>
      <c r="L54" s="864">
        <v>12.66468276562842</v>
      </c>
      <c r="M54" s="864">
        <v>13.107433622607113</v>
      </c>
      <c r="N54" s="864">
        <v>13.543013008276418</v>
      </c>
      <c r="O54" s="864">
        <v>13.971699738371866</v>
      </c>
      <c r="P54" s="864">
        <v>14.395714380819488</v>
      </c>
      <c r="Q54" s="864">
        <v>14.815511499424531</v>
      </c>
      <c r="R54" s="864">
        <v>15.230068390492132</v>
      </c>
      <c r="S54" s="864">
        <v>15.639419932433608</v>
      </c>
      <c r="T54" s="864">
        <v>16.043481104181588</v>
      </c>
      <c r="U54" s="864">
        <v>16.442242979411116</v>
      </c>
      <c r="V54" s="864">
        <v>16.835860248757452</v>
      </c>
      <c r="W54" s="864">
        <v>17.224642885441636</v>
      </c>
      <c r="X54" s="864">
        <v>17.608269335879829</v>
      </c>
      <c r="Y54" s="864">
        <v>17.986082449556953</v>
      </c>
      <c r="Z54" s="864">
        <v>18.359420966266505</v>
      </c>
      <c r="AA54" s="864">
        <v>18.727489624132641</v>
      </c>
      <c r="AB54" s="864">
        <v>19.090725370654539</v>
      </c>
      <c r="AC54" s="864">
        <v>19.449002315456973</v>
      </c>
      <c r="AD54" s="864">
        <v>19.802634895074252</v>
      </c>
      <c r="AE54" s="864">
        <v>20.151675128117652</v>
      </c>
      <c r="AF54" s="864">
        <v>20.495360746227131</v>
      </c>
      <c r="AG54" s="864">
        <v>20.83379005261029</v>
      </c>
      <c r="AH54" s="864">
        <v>21.167299620473631</v>
      </c>
      <c r="AI54" s="864">
        <v>21.49704063156706</v>
      </c>
      <c r="AJ54" s="864">
        <v>21.820528465952769</v>
      </c>
      <c r="AK54" s="864">
        <v>22.14105450446365</v>
      </c>
      <c r="AL54" s="864">
        <v>22.452892093930931</v>
      </c>
      <c r="AM54" s="864">
        <v>22.764514617627665</v>
      </c>
      <c r="AN54" s="864">
        <v>23.072885239846794</v>
      </c>
      <c r="AO54" s="864">
        <v>23.371792930665549</v>
      </c>
    </row>
    <row r="55" spans="1:41" ht="25.15" customHeight="1" x14ac:dyDescent="0.2">
      <c r="A55" s="195"/>
      <c r="B55" s="942"/>
      <c r="C55" s="490" t="s">
        <v>316</v>
      </c>
      <c r="D55" s="536" t="s">
        <v>317</v>
      </c>
      <c r="E55" s="533" t="s">
        <v>303</v>
      </c>
      <c r="F55" s="537" t="s">
        <v>272</v>
      </c>
      <c r="G55" s="537">
        <v>2</v>
      </c>
      <c r="H55" s="854">
        <v>22.956143541017099</v>
      </c>
      <c r="I55" s="387">
        <v>22.234869922674186</v>
      </c>
      <c r="J55" s="387">
        <v>21.84684007072099</v>
      </c>
      <c r="K55" s="387">
        <v>21.467193554266704</v>
      </c>
      <c r="L55" s="864">
        <v>21.089093785306499</v>
      </c>
      <c r="M55" s="864">
        <v>20.715234684750847</v>
      </c>
      <c r="N55" s="864">
        <v>20.345733763559579</v>
      </c>
      <c r="O55" s="864">
        <v>19.981985119928922</v>
      </c>
      <c r="P55" s="864">
        <v>19.623927533906972</v>
      </c>
      <c r="Q55" s="864">
        <v>19.271095457855669</v>
      </c>
      <c r="R55" s="864">
        <v>18.923211642369992</v>
      </c>
      <c r="S55" s="864">
        <v>18.580585005406412</v>
      </c>
      <c r="T55" s="864">
        <v>18.243457564031512</v>
      </c>
      <c r="U55" s="864">
        <v>17.911963192898266</v>
      </c>
      <c r="V55" s="864">
        <v>17.586056655943594</v>
      </c>
      <c r="W55" s="864">
        <v>17.265870669606272</v>
      </c>
      <c r="X55" s="864">
        <v>16.951359746004144</v>
      </c>
      <c r="Y55" s="864">
        <v>16.64246992257711</v>
      </c>
      <c r="Z55" s="864">
        <v>16.339732903161568</v>
      </c>
      <c r="AA55" s="864">
        <v>16.042430121703777</v>
      </c>
      <c r="AB55" s="864">
        <v>15.7506636350839</v>
      </c>
      <c r="AC55" s="864">
        <v>15.464338280631825</v>
      </c>
      <c r="AD55" s="864">
        <v>15.183502844652503</v>
      </c>
      <c r="AE55" s="864">
        <v>14.908049034689478</v>
      </c>
      <c r="AF55" s="864">
        <v>14.637736248563602</v>
      </c>
      <c r="AG55" s="864">
        <v>14.372820195277392</v>
      </c>
      <c r="AH55" s="864">
        <v>14.11355530518091</v>
      </c>
      <c r="AI55" s="864">
        <v>13.860006841232025</v>
      </c>
      <c r="AJ55" s="864">
        <v>13.611175294792851</v>
      </c>
      <c r="AK55" s="864">
        <v>13.367534008809864</v>
      </c>
      <c r="AL55" s="864">
        <v>13.128054269671638</v>
      </c>
      <c r="AM55" s="864">
        <v>12.89469828067114</v>
      </c>
      <c r="AN55" s="864">
        <v>12.666283622083245</v>
      </c>
      <c r="AO55" s="864">
        <v>12.44121786557402</v>
      </c>
    </row>
    <row r="56" spans="1:41" ht="25.15" customHeight="1" thickBot="1" x14ac:dyDescent="0.25">
      <c r="A56" s="195"/>
      <c r="B56" s="942"/>
      <c r="C56" s="552" t="s">
        <v>318</v>
      </c>
      <c r="D56" s="553" t="s">
        <v>319</v>
      </c>
      <c r="E56" s="554" t="s">
        <v>320</v>
      </c>
      <c r="F56" s="555" t="s">
        <v>272</v>
      </c>
      <c r="G56" s="555">
        <v>2</v>
      </c>
      <c r="H56" s="855">
        <v>34.115733248097229</v>
      </c>
      <c r="I56" s="470">
        <v>34.266699314431747</v>
      </c>
      <c r="J56" s="470">
        <v>34.336775647702368</v>
      </c>
      <c r="K56" s="470">
        <v>34.41525870091435</v>
      </c>
      <c r="L56" s="880">
        <v>34.491575801587317</v>
      </c>
      <c r="M56" s="880">
        <v>34.56933614476327</v>
      </c>
      <c r="N56" s="880">
        <v>34.644319648348109</v>
      </c>
      <c r="O56" s="880">
        <v>34.718013139661949</v>
      </c>
      <c r="P56" s="880">
        <v>34.791688262329494</v>
      </c>
      <c r="Q56" s="880">
        <v>34.865313873806166</v>
      </c>
      <c r="R56" s="880">
        <v>34.940401029868482</v>
      </c>
      <c r="S56" s="880">
        <v>35.017208435655363</v>
      </c>
      <c r="T56" s="880">
        <v>35.09567578542525</v>
      </c>
      <c r="U56" s="880">
        <v>35.172206175045815</v>
      </c>
      <c r="V56" s="880">
        <v>35.249923946681172</v>
      </c>
      <c r="W56" s="880">
        <v>35.332466803210735</v>
      </c>
      <c r="X56" s="880">
        <v>35.414876671610202</v>
      </c>
      <c r="Y56" s="880">
        <v>35.495200224584664</v>
      </c>
      <c r="Z56" s="880">
        <v>35.574476402192644</v>
      </c>
      <c r="AA56" s="880">
        <v>35.652431397904785</v>
      </c>
      <c r="AB56" s="880">
        <v>35.730830920799434</v>
      </c>
      <c r="AC56" s="880">
        <v>35.809372589971488</v>
      </c>
      <c r="AD56" s="880">
        <v>35.888525112374637</v>
      </c>
      <c r="AE56" s="880">
        <v>35.968070167923386</v>
      </c>
      <c r="AF56" s="880">
        <v>36.047221859021583</v>
      </c>
      <c r="AG56" s="880">
        <v>36.126391666450601</v>
      </c>
      <c r="AH56" s="880">
        <v>36.206128502997061</v>
      </c>
      <c r="AI56" s="880">
        <v>36.287700161847084</v>
      </c>
      <c r="AJ56" s="880">
        <v>36.36767610724668</v>
      </c>
      <c r="AK56" s="880">
        <v>36.449800751203703</v>
      </c>
      <c r="AL56" s="880">
        <v>36.527285269738158</v>
      </c>
      <c r="AM56" s="880">
        <v>36.610450741810908</v>
      </c>
      <c r="AN56" s="880">
        <v>36.695400741388667</v>
      </c>
      <c r="AO56" s="880">
        <v>36.774376753504903</v>
      </c>
    </row>
    <row r="57" spans="1:41" ht="25.15" customHeight="1" x14ac:dyDescent="0.2">
      <c r="A57" s="195"/>
      <c r="B57" s="931" t="s">
        <v>321</v>
      </c>
      <c r="C57" s="556" t="s">
        <v>322</v>
      </c>
      <c r="D57" s="557" t="s">
        <v>323</v>
      </c>
      <c r="E57" s="558" t="s">
        <v>324</v>
      </c>
      <c r="F57" s="559" t="s">
        <v>325</v>
      </c>
      <c r="G57" s="560">
        <v>1</v>
      </c>
      <c r="H57" s="860">
        <v>1.4973721309485817</v>
      </c>
      <c r="I57" s="881">
        <v>1.5183233287925622</v>
      </c>
      <c r="J57" s="881">
        <v>1.5301800637027152</v>
      </c>
      <c r="K57" s="881">
        <v>1.5418661632837243</v>
      </c>
      <c r="L57" s="882">
        <v>1.5519683462655804</v>
      </c>
      <c r="M57" s="882">
        <v>1.5618396367819296</v>
      </c>
      <c r="N57" s="882">
        <v>1.5710720983328359</v>
      </c>
      <c r="O57" s="882">
        <v>1.5800237424360106</v>
      </c>
      <c r="P57" s="882">
        <v>1.5886217808840968</v>
      </c>
      <c r="Q57" s="882">
        <v>1.5967233893286867</v>
      </c>
      <c r="R57" s="882">
        <v>1.6043036003865672</v>
      </c>
      <c r="S57" s="882">
        <v>1.6115108319146414</v>
      </c>
      <c r="T57" s="882">
        <v>1.618329898276077</v>
      </c>
      <c r="U57" s="882">
        <v>1.624779692532049</v>
      </c>
      <c r="V57" s="882">
        <v>1.6308922897661915</v>
      </c>
      <c r="W57" s="882">
        <v>1.6367073886783861</v>
      </c>
      <c r="X57" s="882">
        <v>1.6421990504480513</v>
      </c>
      <c r="Y57" s="882">
        <v>1.6473950919720131</v>
      </c>
      <c r="Z57" s="882">
        <v>1.6525244082761648</v>
      </c>
      <c r="AA57" s="882">
        <v>1.6573812730963604</v>
      </c>
      <c r="AB57" s="882">
        <v>1.6620109753357259</v>
      </c>
      <c r="AC57" s="882">
        <v>1.6664159554579201</v>
      </c>
      <c r="AD57" s="882">
        <v>1.6706614476788322</v>
      </c>
      <c r="AE57" s="882">
        <v>1.6747462499825578</v>
      </c>
      <c r="AF57" s="882">
        <v>1.6786074338422057</v>
      </c>
      <c r="AG57" s="882">
        <v>1.6824177886617344</v>
      </c>
      <c r="AH57" s="882">
        <v>1.6863933099269079</v>
      </c>
      <c r="AI57" s="882">
        <v>1.6906275551015131</v>
      </c>
      <c r="AJ57" s="882">
        <v>1.694718584452553</v>
      </c>
      <c r="AK57" s="882">
        <v>1.6989304051670531</v>
      </c>
      <c r="AL57" s="882">
        <v>1.7027976902360435</v>
      </c>
      <c r="AM57" s="882">
        <v>1.7074379214456781</v>
      </c>
      <c r="AN57" s="882">
        <v>1.712056585151476</v>
      </c>
      <c r="AO57" s="882">
        <v>1.7156754972505286</v>
      </c>
    </row>
    <row r="58" spans="1:41" ht="25.15" customHeight="1" thickBot="1" x14ac:dyDescent="0.25">
      <c r="A58" s="195"/>
      <c r="B58" s="932"/>
      <c r="C58" s="561" t="s">
        <v>326</v>
      </c>
      <c r="D58" s="562" t="s">
        <v>327</v>
      </c>
      <c r="E58" s="548" t="s">
        <v>328</v>
      </c>
      <c r="F58" s="563" t="s">
        <v>325</v>
      </c>
      <c r="G58" s="564">
        <v>1</v>
      </c>
      <c r="H58" s="886">
        <v>2.5192554656298416</v>
      </c>
      <c r="I58" s="887">
        <v>2.5397895986683441</v>
      </c>
      <c r="J58" s="887">
        <v>2.5459314813117522</v>
      </c>
      <c r="K58" s="887">
        <v>2.5522798311451687</v>
      </c>
      <c r="L58" s="888">
        <v>2.5580313895438134</v>
      </c>
      <c r="M58" s="888">
        <v>2.5634965879857083</v>
      </c>
      <c r="N58" s="888">
        <v>2.5686869408609398</v>
      </c>
      <c r="O58" s="888">
        <v>2.5737797908546192</v>
      </c>
      <c r="P58" s="888">
        <v>2.5787760102981139</v>
      </c>
      <c r="Q58" s="888">
        <v>2.5836223172120385</v>
      </c>
      <c r="R58" s="888">
        <v>2.5882868507359138</v>
      </c>
      <c r="S58" s="888">
        <v>2.5928170718353329</v>
      </c>
      <c r="T58" s="888">
        <v>2.5972549312299265</v>
      </c>
      <c r="U58" s="888">
        <v>2.6016301176380923</v>
      </c>
      <c r="V58" s="888">
        <v>2.6059481238312689</v>
      </c>
      <c r="W58" s="888">
        <v>2.6102416565800852</v>
      </c>
      <c r="X58" s="888">
        <v>2.6145184333714164</v>
      </c>
      <c r="Y58" s="888">
        <v>2.6187852302133652</v>
      </c>
      <c r="Z58" s="888">
        <v>2.6231431400844523</v>
      </c>
      <c r="AA58" s="888">
        <v>2.6274963883929376</v>
      </c>
      <c r="AB58" s="888">
        <v>2.6318780567081341</v>
      </c>
      <c r="AC58" s="888">
        <v>2.6362899991148185</v>
      </c>
      <c r="AD58" s="888">
        <v>2.640758891269968</v>
      </c>
      <c r="AE58" s="888">
        <v>2.645285325800478</v>
      </c>
      <c r="AF58" s="888">
        <v>2.6498455575052287</v>
      </c>
      <c r="AG58" s="888">
        <v>2.6545051494970413</v>
      </c>
      <c r="AH58" s="888">
        <v>2.6593343525429507</v>
      </c>
      <c r="AI58" s="888">
        <v>2.6643722001579535</v>
      </c>
      <c r="AJ58" s="888">
        <v>2.6694513529192556</v>
      </c>
      <c r="AK58" s="888">
        <v>2.6746848392241582</v>
      </c>
      <c r="AL58" s="888">
        <v>2.6798878294713586</v>
      </c>
      <c r="AM58" s="888">
        <v>2.6854827828506682</v>
      </c>
      <c r="AN58" s="888">
        <v>2.6912579817962596</v>
      </c>
      <c r="AO58" s="888">
        <v>2.6968944679115054</v>
      </c>
    </row>
    <row r="59" spans="1:41" ht="25.15" customHeight="1" x14ac:dyDescent="0.2">
      <c r="A59" s="195"/>
      <c r="B59" s="933" t="s">
        <v>329</v>
      </c>
      <c r="C59" s="538" t="s">
        <v>330</v>
      </c>
      <c r="D59" s="539" t="s">
        <v>331</v>
      </c>
      <c r="E59" s="565" t="s">
        <v>332</v>
      </c>
      <c r="F59" s="566" t="s">
        <v>208</v>
      </c>
      <c r="G59" s="566">
        <v>0</v>
      </c>
      <c r="H59" s="861">
        <v>0.43382252936636168</v>
      </c>
      <c r="I59" s="883">
        <v>0.45979742180871336</v>
      </c>
      <c r="J59" s="883">
        <v>0.47256161413226411</v>
      </c>
      <c r="K59" s="883">
        <v>0.48506598006134083</v>
      </c>
      <c r="L59" s="884">
        <v>0.49744381189245462</v>
      </c>
      <c r="M59" s="884">
        <v>0.5094533526235957</v>
      </c>
      <c r="N59" s="884">
        <v>0.52114640869298523</v>
      </c>
      <c r="O59" s="884">
        <v>0.53248875877260449</v>
      </c>
      <c r="P59" s="884">
        <v>0.5435466351871886</v>
      </c>
      <c r="Q59" s="884">
        <v>0.55436106202613999</v>
      </c>
      <c r="R59" s="884">
        <v>0.56492850276909201</v>
      </c>
      <c r="S59" s="884">
        <v>0.5752368721751846</v>
      </c>
      <c r="T59" s="884">
        <v>0.58529692014496559</v>
      </c>
      <c r="U59" s="884">
        <v>0.59511485212534365</v>
      </c>
      <c r="V59" s="884">
        <v>0.60469679462885018</v>
      </c>
      <c r="W59" s="884">
        <v>0.61404930472198949</v>
      </c>
      <c r="X59" s="884">
        <v>0.62317917903108511</v>
      </c>
      <c r="Y59" s="884">
        <v>0.63208121127731787</v>
      </c>
      <c r="Z59" s="884">
        <v>0.64074803668948399</v>
      </c>
      <c r="AA59" s="884">
        <v>0.64920533970990646</v>
      </c>
      <c r="AB59" s="884">
        <v>0.65745865534555459</v>
      </c>
      <c r="AC59" s="884">
        <v>0.66551220743349682</v>
      </c>
      <c r="AD59" s="884">
        <v>0.67336676493721448</v>
      </c>
      <c r="AE59" s="884">
        <v>0.68102872169845774</v>
      </c>
      <c r="AF59" s="884">
        <v>0.68850354377754808</v>
      </c>
      <c r="AG59" s="884">
        <v>0.69577601919962173</v>
      </c>
      <c r="AH59" s="884">
        <v>0.7028289295911333</v>
      </c>
      <c r="AI59" s="884">
        <v>0.70966888540718709</v>
      </c>
      <c r="AJ59" s="884">
        <v>0.716327344695601</v>
      </c>
      <c r="AK59" s="884">
        <v>0.72280881743741998</v>
      </c>
      <c r="AL59" s="884">
        <v>0.72912155501129461</v>
      </c>
      <c r="AM59" s="884">
        <v>0.73521664937343878</v>
      </c>
      <c r="AN59" s="884">
        <v>0.74116412242170104</v>
      </c>
      <c r="AO59" s="884">
        <v>0.74702517689033787</v>
      </c>
    </row>
    <row r="60" spans="1:41" ht="25.15" customHeight="1" thickBot="1" x14ac:dyDescent="0.25">
      <c r="A60" s="195"/>
      <c r="B60" s="934"/>
      <c r="C60" s="546" t="s">
        <v>333</v>
      </c>
      <c r="D60" s="570" t="s">
        <v>334</v>
      </c>
      <c r="E60" s="548" t="s">
        <v>335</v>
      </c>
      <c r="F60" s="564" t="s">
        <v>208</v>
      </c>
      <c r="G60" s="563">
        <v>0</v>
      </c>
      <c r="H60" s="862">
        <v>0.41196707160365004</v>
      </c>
      <c r="I60" s="572">
        <v>0.43723226087648143</v>
      </c>
      <c r="J60" s="572">
        <v>0.44954760901992524</v>
      </c>
      <c r="K60" s="572">
        <v>0.46162236659654937</v>
      </c>
      <c r="L60" s="885">
        <v>0.47358540751658001</v>
      </c>
      <c r="M60" s="885">
        <v>0.48520152663678778</v>
      </c>
      <c r="N60" s="885">
        <v>0.49652026148137862</v>
      </c>
      <c r="O60" s="885">
        <v>0.50750756547142273</v>
      </c>
      <c r="P60" s="885">
        <v>0.51822720489257035</v>
      </c>
      <c r="Q60" s="885">
        <v>0.52871859634317431</v>
      </c>
      <c r="R60" s="885">
        <v>0.53897778871579805</v>
      </c>
      <c r="S60" s="885">
        <v>0.54899246629725396</v>
      </c>
      <c r="T60" s="885">
        <v>0.55877261698272118</v>
      </c>
      <c r="U60" s="885">
        <v>0.56832382043841512</v>
      </c>
      <c r="V60" s="885">
        <v>0.57765160439424734</v>
      </c>
      <c r="W60" s="885">
        <v>0.58676194352658761</v>
      </c>
      <c r="X60" s="885">
        <v>0.59566107321808193</v>
      </c>
      <c r="Y60" s="885">
        <v>0.60434346102104342</v>
      </c>
      <c r="Z60" s="885">
        <v>0.61280143790857999</v>
      </c>
      <c r="AA60" s="885">
        <v>0.62105984083040933</v>
      </c>
      <c r="AB60" s="885">
        <v>0.62912374559891027</v>
      </c>
      <c r="AC60" s="885">
        <v>0.63699695543368851</v>
      </c>
      <c r="AD60" s="885">
        <v>0.64467988046767477</v>
      </c>
      <c r="AE60" s="885">
        <v>0.65217848883955898</v>
      </c>
      <c r="AF60" s="885">
        <v>0.65949785356688873</v>
      </c>
      <c r="AG60" s="885">
        <v>0.6666226173760037</v>
      </c>
      <c r="AH60" s="885">
        <v>0.67353539193252998</v>
      </c>
      <c r="AI60" s="885">
        <v>0.68024233921422461</v>
      </c>
      <c r="AJ60" s="885">
        <v>0.68677427175460404</v>
      </c>
      <c r="AK60" s="885">
        <v>0.69313536738934778</v>
      </c>
      <c r="AL60" s="885">
        <v>0.69933353206051385</v>
      </c>
      <c r="AM60" s="885">
        <v>0.70531991449380416</v>
      </c>
      <c r="AN60" s="885">
        <v>0.71116375244405672</v>
      </c>
      <c r="AO60" s="885">
        <v>0.71692571502851365</v>
      </c>
    </row>
    <row r="61" spans="1:41" x14ac:dyDescent="0.2">
      <c r="A61" s="225"/>
      <c r="B61" s="226"/>
      <c r="C61" s="226"/>
      <c r="D61" s="227"/>
      <c r="E61" s="228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</row>
    <row r="62" spans="1:41" x14ac:dyDescent="0.2">
      <c r="A62" s="229"/>
      <c r="B62" s="230"/>
      <c r="C62" s="230"/>
      <c r="D62" s="154" t="str">
        <f>'TITLE PAGE'!B9</f>
        <v>Company:</v>
      </c>
      <c r="E62" s="156" t="str">
        <f>'TITLE PAGE'!D9</f>
        <v>Dŵr Cymru Welsh Water</v>
      </c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</row>
    <row r="63" spans="1:41" x14ac:dyDescent="0.2">
      <c r="A63" s="225"/>
      <c r="B63" s="226"/>
      <c r="C63" s="226"/>
      <c r="D63" s="158" t="str">
        <f>'TITLE PAGE'!B10</f>
        <v>Resource Zone Name:</v>
      </c>
      <c r="E63" s="160" t="str">
        <f>'TITLE PAGE'!D10</f>
        <v>Lleyn Harlech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x14ac:dyDescent="0.2">
      <c r="A64" s="225"/>
      <c r="B64" s="226"/>
      <c r="C64" s="226"/>
      <c r="D64" s="158" t="str">
        <f>'TITLE PAGE'!B11</f>
        <v>Resource Zone Number:</v>
      </c>
      <c r="E64" s="163">
        <f>'TITLE PAGE'!D11</f>
        <v>8034</v>
      </c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x14ac:dyDescent="0.2">
      <c r="A65" s="225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x14ac:dyDescent="0.2">
      <c r="A66" s="225"/>
      <c r="B66" s="226"/>
      <c r="C66" s="226"/>
      <c r="D66" s="166" t="str">
        <f>'TITLE PAGE'!B13</f>
        <v xml:space="preserve">Chosen Level of Service:  </v>
      </c>
      <c r="E66" s="199" t="str">
        <f>'TITLE PAGE'!D13</f>
        <v>1 in 20</v>
      </c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ht="18" x14ac:dyDescent="0.25">
      <c r="A67" s="225"/>
      <c r="B67" s="226"/>
      <c r="C67" s="226"/>
      <c r="D67" s="231"/>
      <c r="E67" s="228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0" stopIfTrue="1" operator="notEqual">
      <formula>"Unmeasured Household - Occupancy Rate"</formula>
    </cfRule>
  </conditionalFormatting>
  <conditionalFormatting sqref="F58">
    <cfRule type="cellIs" dxfId="11" priority="9" stopIfTrue="1" operator="notEqual">
      <formula>"h/prop"</formula>
    </cfRule>
  </conditionalFormatting>
  <conditionalFormatting sqref="E58">
    <cfRule type="cellIs" dxfId="10" priority="8" stopIfTrue="1" operator="notEqual">
      <formula>"52BL/46BL"</formula>
    </cfRule>
  </conditionalFormatting>
  <conditionalFormatting sqref="H58">
    <cfRule type="cellIs" dxfId="9" priority="7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zoomScale="75" zoomScaleNormal="75" zoomScaleSheetLayoutView="25" workbookViewId="0">
      <selection activeCell="I20" sqref="I20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336</v>
      </c>
      <c r="D1" s="178"/>
      <c r="E1" s="179"/>
      <c r="F1" s="180"/>
      <c r="G1" s="180"/>
      <c r="H1" s="181"/>
      <c r="I1" s="924"/>
      <c r="J1" s="925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186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149"/>
      <c r="B3" s="945" t="s">
        <v>337</v>
      </c>
      <c r="C3" s="319" t="s">
        <v>338</v>
      </c>
      <c r="D3" s="456" t="s">
        <v>339</v>
      </c>
      <c r="E3" s="456" t="s">
        <v>340</v>
      </c>
      <c r="F3" s="319" t="s">
        <v>72</v>
      </c>
      <c r="G3" s="288">
        <v>2</v>
      </c>
      <c r="H3" s="379">
        <f>SUM('3. BL Demand'!H3:H6,'3. BL Demand'!H28:H29,'3. BL Demand'!H34:H35)</f>
        <v>11.76218304175385</v>
      </c>
      <c r="I3" s="387">
        <f>SUM('3. BL Demand'!I3:I6,'3. BL Demand'!I28:I29,'3. BL Demand'!I34:I35)</f>
        <v>11.987040542640898</v>
      </c>
      <c r="J3" s="387">
        <f>SUM('3. BL Demand'!J3:J6,'3. BL Demand'!J28:J29,'3. BL Demand'!J34:J35)</f>
        <v>11.997109866860786</v>
      </c>
      <c r="K3" s="387">
        <f>SUM('3. BL Demand'!K3:K6,'3. BL Demand'!K28:K29,'3. BL Demand'!K34:K35)</f>
        <v>11.984943398424454</v>
      </c>
      <c r="L3" s="380">
        <f>SUM('3. BL Demand'!L3:L6,'3. BL Demand'!L28:L29,'3. BL Demand'!L34:L35)</f>
        <v>11.841987570116428</v>
      </c>
      <c r="M3" s="457">
        <f>SUM('3. BL Demand'!M3:M6,'3. BL Demand'!M28:M29,'3. BL Demand'!M34:M35)</f>
        <v>11.674634581680086</v>
      </c>
      <c r="N3" s="457">
        <f>SUM('3. BL Demand'!N3:N6,'3. BL Demand'!N28:N29,'3. BL Demand'!N34:N35)</f>
        <v>11.492224914299669</v>
      </c>
      <c r="O3" s="457">
        <f>SUM('3. BL Demand'!O3:O6,'3. BL Demand'!O28:O29,'3. BL Demand'!O34:O35)</f>
        <v>11.300813346231507</v>
      </c>
      <c r="P3" s="457">
        <f>SUM('3. BL Demand'!P3:P6,'3. BL Demand'!P28:P29,'3. BL Demand'!P34:P35)</f>
        <v>11.142893542812866</v>
      </c>
      <c r="Q3" s="457">
        <f>SUM('3. BL Demand'!Q3:Q6,'3. BL Demand'!Q28:Q29,'3. BL Demand'!Q34:Q35)</f>
        <v>11.067950903856808</v>
      </c>
      <c r="R3" s="457">
        <f>SUM('3. BL Demand'!R3:R6,'3. BL Demand'!R28:R29,'3. BL Demand'!R34:R35)</f>
        <v>10.959482985030371</v>
      </c>
      <c r="S3" s="457">
        <f>SUM('3. BL Demand'!S3:S6,'3. BL Demand'!S28:S29,'3. BL Demand'!S34:S35)</f>
        <v>10.884020385750352</v>
      </c>
      <c r="T3" s="457">
        <f>SUM('3. BL Demand'!T3:T6,'3. BL Demand'!T28:T29,'3. BL Demand'!T34:T35)</f>
        <v>10.791972080291441</v>
      </c>
      <c r="U3" s="457">
        <f>SUM('3. BL Demand'!U3:U6,'3. BL Demand'!U28:U29,'3. BL Demand'!U34:U35)</f>
        <v>10.699557234133973</v>
      </c>
      <c r="V3" s="457">
        <f>SUM('3. BL Demand'!V3:V6,'3. BL Demand'!V28:V29,'3. BL Demand'!V34:V35)</f>
        <v>10.555632714161209</v>
      </c>
      <c r="W3" s="457">
        <f>SUM('3. BL Demand'!W3:W6,'3. BL Demand'!W28:W29,'3. BL Demand'!W34:W35)</f>
        <v>10.410938124639554</v>
      </c>
      <c r="X3" s="457">
        <f>SUM('3. BL Demand'!X3:X6,'3. BL Demand'!X28:X29,'3. BL Demand'!X34:X35)</f>
        <v>10.265931787028777</v>
      </c>
      <c r="Y3" s="457">
        <f>SUM('3. BL Demand'!Y3:Y6,'3. BL Demand'!Y28:Y29,'3. BL Demand'!Y34:Y35)</f>
        <v>10.120667559236264</v>
      </c>
      <c r="Z3" s="457">
        <f>SUM('3. BL Demand'!Z3:Z6,'3. BL Demand'!Z28:Z29,'3. BL Demand'!Z34:Z35)</f>
        <v>9.9751951920168622</v>
      </c>
      <c r="AA3" s="457">
        <f>SUM('3. BL Demand'!AA3:AA6,'3. BL Demand'!AA28:AA29,'3. BL Demand'!AA34:AA35)</f>
        <v>9.8645513009238357</v>
      </c>
      <c r="AB3" s="457">
        <f>SUM('3. BL Demand'!AB3:AB6,'3. BL Demand'!AB28:AB29,'3. BL Demand'!AB34:AB35)</f>
        <v>9.7538743292366039</v>
      </c>
      <c r="AC3" s="457">
        <f>SUM('3. BL Demand'!AC3:AC6,'3. BL Demand'!AC28:AC29,'3. BL Demand'!AC34:AC35)</f>
        <v>9.6431407361147397</v>
      </c>
      <c r="AD3" s="457">
        <f>SUM('3. BL Demand'!AD3:AD6,'3. BL Demand'!AD28:AD29,'3. BL Demand'!AD34:AD35)</f>
        <v>9.5323455350800472</v>
      </c>
      <c r="AE3" s="457">
        <f>SUM('3. BL Demand'!AE3:AE6,'3. BL Demand'!AE28:AE29,'3. BL Demand'!AE34:AE35)</f>
        <v>9.4215697566827412</v>
      </c>
      <c r="AF3" s="457">
        <f>SUM('3. BL Demand'!AF3:AF6,'3. BL Demand'!AF28:AF29,'3. BL Demand'!AF34:AF35)</f>
        <v>9.3107755346625858</v>
      </c>
      <c r="AG3" s="457">
        <f>SUM('3. BL Demand'!AG3:AG6,'3. BL Demand'!AG28:AG29,'3. BL Demand'!AG34:AG35)</f>
        <v>9.1998811689964359</v>
      </c>
      <c r="AH3" s="457">
        <f>SUM('3. BL Demand'!AH3:AH6,'3. BL Demand'!AH28:AH29,'3. BL Demand'!AH34:AH35)</f>
        <v>9.0887592963573329</v>
      </c>
      <c r="AI3" s="457">
        <f>SUM('3. BL Demand'!AI3:AI6,'3. BL Demand'!AI28:AI29,'3. BL Demand'!AI34:AI35)</f>
        <v>8.977490773357399</v>
      </c>
      <c r="AJ3" s="457">
        <f>SUM('3. BL Demand'!AJ3:AJ6,'3. BL Demand'!AJ28:AJ29,'3. BL Demand'!AJ34:AJ35)</f>
        <v>8.8661053237886716</v>
      </c>
      <c r="AK3" s="457">
        <f>SUM('3. BL Demand'!AK3:AK6,'3. BL Demand'!AK28:AK29,'3. BL Demand'!AK34:AK35)</f>
        <v>8.7547655036497964</v>
      </c>
      <c r="AL3" s="457">
        <f>SUM('3. BL Demand'!AL3:AL6,'3. BL Demand'!AL28:AL29,'3. BL Demand'!AL34:AL35)</f>
        <v>8.6432150898743352</v>
      </c>
      <c r="AM3" s="457">
        <f>SUM('3. BL Demand'!AM3:AM6,'3. BL Demand'!AM28:AM29,'3. BL Demand'!AM34:AM35)</f>
        <v>8.5315275248420015</v>
      </c>
      <c r="AN3" s="457">
        <f>SUM('3. BL Demand'!AN3:AN6,'3. BL Demand'!AN28:AN29,'3. BL Demand'!AN34:AN35)</f>
        <v>8.4200145351688853</v>
      </c>
      <c r="AO3" s="457">
        <f>SUM('3. BL Demand'!AO3:AO6,'3. BL Demand'!AO28:AO29,'3. BL Demand'!AO34:AO35)</f>
        <v>8.3088111164938603</v>
      </c>
    </row>
    <row r="4" spans="1:41" x14ac:dyDescent="0.2">
      <c r="A4" s="149"/>
      <c r="B4" s="946"/>
      <c r="C4" s="319" t="s">
        <v>341</v>
      </c>
      <c r="D4" s="401" t="s">
        <v>342</v>
      </c>
      <c r="E4" s="458" t="s">
        <v>343</v>
      </c>
      <c r="F4" s="345" t="s">
        <v>72</v>
      </c>
      <c r="G4" s="345">
        <v>2</v>
      </c>
      <c r="H4" s="379">
        <f>('2. BL Supply'!H17+'2. BL Supply'!H18)-('2. BL Supply'!H24+'2. BL Supply'!H25)</f>
        <v>16.841830186267636</v>
      </c>
      <c r="I4" s="387">
        <f>('2. BL Supply'!I17+'2. BL Supply'!I18)-('2. BL Supply'!I24+'2. BL Supply'!I25)</f>
        <v>16.154408304415782</v>
      </c>
      <c r="J4" s="387">
        <f>('2. BL Supply'!J17+'2. BL Supply'!J18)-('2. BL Supply'!J24+'2. BL Supply'!J25)</f>
        <v>16.124606622167462</v>
      </c>
      <c r="K4" s="387">
        <f>('2. BL Supply'!K17+'2. BL Supply'!K18)-('2. BL Supply'!K24+'2. BL Supply'!K25)</f>
        <v>16.094804939919147</v>
      </c>
      <c r="L4" s="380">
        <f>('2. BL Supply'!L17+'2. BL Supply'!L18)-('2. BL Supply'!L24+'2. BL Supply'!L25)</f>
        <v>16.065003257670831</v>
      </c>
      <c r="M4" s="380">
        <f>('2. BL Supply'!M17+'2. BL Supply'!M18)-('2. BL Supply'!M24+'2. BL Supply'!M25)</f>
        <v>16.035201575422512</v>
      </c>
      <c r="N4" s="380">
        <f>('2. BL Supply'!N17+'2. BL Supply'!N18)-('2. BL Supply'!N24+'2. BL Supply'!N25)</f>
        <v>16.005399893174197</v>
      </c>
      <c r="O4" s="380">
        <f>('2. BL Supply'!O17+'2. BL Supply'!O18)-('2. BL Supply'!O24+'2. BL Supply'!O25)</f>
        <v>15.975598210925883</v>
      </c>
      <c r="P4" s="380">
        <f>('2. BL Supply'!P17+'2. BL Supply'!P18)-('2. BL Supply'!P24+'2. BL Supply'!P25)</f>
        <v>15.945796528677564</v>
      </c>
      <c r="Q4" s="380">
        <f>('2. BL Supply'!Q17+'2. BL Supply'!Q18)-('2. BL Supply'!Q24+'2. BL Supply'!Q25)</f>
        <v>15.915994846429248</v>
      </c>
      <c r="R4" s="380">
        <f>('2. BL Supply'!R17+'2. BL Supply'!R18)-('2. BL Supply'!R24+'2. BL Supply'!R25)</f>
        <v>15.886193164180934</v>
      </c>
      <c r="S4" s="380">
        <f>('2. BL Supply'!S17+'2. BL Supply'!S18)-('2. BL Supply'!S24+'2. BL Supply'!S25)</f>
        <v>15.856391481932615</v>
      </c>
      <c r="T4" s="380">
        <f>('2. BL Supply'!T17+'2. BL Supply'!T18)-('2. BL Supply'!T24+'2. BL Supply'!T25)</f>
        <v>15.826589799684299</v>
      </c>
      <c r="U4" s="380">
        <f>('2. BL Supply'!U17+'2. BL Supply'!U18)-('2. BL Supply'!U24+'2. BL Supply'!U25)</f>
        <v>15.796788117435984</v>
      </c>
      <c r="V4" s="380">
        <f>('2. BL Supply'!V17+'2. BL Supply'!V18)-('2. BL Supply'!V24+'2. BL Supply'!V25)</f>
        <v>15.774436855749748</v>
      </c>
      <c r="W4" s="380">
        <f>('2. BL Supply'!W17+'2. BL Supply'!W18)-('2. BL Supply'!W24+'2. BL Supply'!W25)</f>
        <v>15.766986435187667</v>
      </c>
      <c r="X4" s="380">
        <f>('2. BL Supply'!X17+'2. BL Supply'!X18)-('2. BL Supply'!X24+'2. BL Supply'!X25)</f>
        <v>15.759536014625589</v>
      </c>
      <c r="Y4" s="380">
        <f>('2. BL Supply'!Y17+'2. BL Supply'!Y18)-('2. BL Supply'!Y24+'2. BL Supply'!Y25)</f>
        <v>15.75208559406351</v>
      </c>
      <c r="Z4" s="380">
        <f>('2. BL Supply'!Z17+'2. BL Supply'!Z18)-('2. BL Supply'!Z24+'2. BL Supply'!Z25)</f>
        <v>15.744635173501429</v>
      </c>
      <c r="AA4" s="380">
        <f>('2. BL Supply'!AA17+'2. BL Supply'!AA18)-('2. BL Supply'!AA24+'2. BL Supply'!AA25)</f>
        <v>15.737184752939351</v>
      </c>
      <c r="AB4" s="380">
        <f>('2. BL Supply'!AB17+'2. BL Supply'!AB18)-('2. BL Supply'!AB24+'2. BL Supply'!AB25)</f>
        <v>15.729734332377273</v>
      </c>
      <c r="AC4" s="380">
        <f>('2. BL Supply'!AC17+'2. BL Supply'!AC18)-('2. BL Supply'!AC24+'2. BL Supply'!AC25)</f>
        <v>15.722283911815191</v>
      </c>
      <c r="AD4" s="380">
        <f>('2. BL Supply'!AD17+'2. BL Supply'!AD18)-('2. BL Supply'!AD24+'2. BL Supply'!AD25)</f>
        <v>15.714833491253113</v>
      </c>
      <c r="AE4" s="380">
        <f>('2. BL Supply'!AE17+'2. BL Supply'!AE18)-('2. BL Supply'!AE24+'2. BL Supply'!AE25)</f>
        <v>15.707383070691035</v>
      </c>
      <c r="AF4" s="380">
        <f>('2. BL Supply'!AF17+'2. BL Supply'!AF18)-('2. BL Supply'!AF24+'2. BL Supply'!AF25)</f>
        <v>15.699932650128954</v>
      </c>
      <c r="AG4" s="380">
        <f>('2. BL Supply'!AG17+'2. BL Supply'!AG18)-('2. BL Supply'!AG24+'2. BL Supply'!AG25)</f>
        <v>15.692482229566876</v>
      </c>
      <c r="AH4" s="380">
        <f>('2. BL Supply'!AH17+'2. BL Supply'!AH18)-('2. BL Supply'!AH24+'2. BL Supply'!AH25)</f>
        <v>15.685031809004798</v>
      </c>
      <c r="AI4" s="380">
        <f>('2. BL Supply'!AI17+'2. BL Supply'!AI18)-('2. BL Supply'!AI24+'2. BL Supply'!AI25)</f>
        <v>15.677581388442718</v>
      </c>
      <c r="AJ4" s="397">
        <f>('2. BL Supply'!AJ17+'2. BL Supply'!AJ18)-('2. BL Supply'!AJ24+'2. BL Supply'!AJ25)</f>
        <v>15.670130967880638</v>
      </c>
      <c r="AK4" s="397">
        <f>('2. BL Supply'!AK17+'2. BL Supply'!AK18)-('2. BL Supply'!AK24+'2. BL Supply'!AK25)</f>
        <v>15.662680547318562</v>
      </c>
      <c r="AL4" s="397">
        <f>('2. BL Supply'!AL17+'2. BL Supply'!AL18)-('2. BL Supply'!AL24+'2. BL Supply'!AL25)</f>
        <v>15.65523012675648</v>
      </c>
      <c r="AM4" s="397">
        <f>('2. BL Supply'!AM17+'2. BL Supply'!AM18)-('2. BL Supply'!AM24+'2. BL Supply'!AM25)</f>
        <v>15.647779706194402</v>
      </c>
      <c r="AN4" s="397">
        <f>('2. BL Supply'!AN17+'2. BL Supply'!AN18)-('2. BL Supply'!AN24+'2. BL Supply'!AN25)</f>
        <v>15.640329285632324</v>
      </c>
      <c r="AO4" s="397">
        <f>('2. BL Supply'!AO17+'2. BL Supply'!AO18)-('2. BL Supply'!AO24+'2. BL Supply'!AO25)</f>
        <v>15.632878865070243</v>
      </c>
    </row>
    <row r="5" spans="1:41" x14ac:dyDescent="0.2">
      <c r="A5" s="149"/>
      <c r="B5" s="946"/>
      <c r="C5" s="319" t="s">
        <v>70</v>
      </c>
      <c r="D5" s="401" t="s">
        <v>344</v>
      </c>
      <c r="E5" s="458" t="s">
        <v>345</v>
      </c>
      <c r="F5" s="345" t="s">
        <v>72</v>
      </c>
      <c r="G5" s="345">
        <v>2</v>
      </c>
      <c r="H5" s="379">
        <f>H4+('2. BL Supply'!H4+'2. BL Supply'!H7)-('2. BL Supply'!H10+'2. BL Supply'!H14)</f>
        <v>16.779060452139262</v>
      </c>
      <c r="I5" s="387">
        <f>I4+('2. BL Supply'!I4+'2. BL Supply'!I7)-('2. BL Supply'!I10+'2. BL Supply'!I14)</f>
        <v>15.807661269595446</v>
      </c>
      <c r="J5" s="387">
        <f>J4+('2. BL Supply'!J4+'2. BL Supply'!J7)-('2. BL Supply'!J10+'2. BL Supply'!J14)</f>
        <v>15.76935315708219</v>
      </c>
      <c r="K5" s="387">
        <f>K4+('2. BL Supply'!K4+'2. BL Supply'!K7)-('2. BL Supply'!K10+'2. BL Supply'!K14)</f>
        <v>15.734285618151459</v>
      </c>
      <c r="L5" s="380">
        <f>L4+('2. BL Supply'!L4+'2. BL Supply'!L7)-('2. BL Supply'!L10+'2. BL Supply'!L14)</f>
        <v>15.71215726097892</v>
      </c>
      <c r="M5" s="380">
        <f>M4+('2. BL Supply'!M4+'2. BL Supply'!M7)-('2. BL Supply'!M10+'2. BL Supply'!M14)</f>
        <v>15.689468414793849</v>
      </c>
      <c r="N5" s="380">
        <f>N4+('2. BL Supply'!N4+'2. BL Supply'!N7)-('2. BL Supply'!N10+'2. BL Supply'!N14)</f>
        <v>15.674239251977726</v>
      </c>
      <c r="O5" s="380">
        <f>O4+('2. BL Supply'!O4+'2. BL Supply'!O7)-('2. BL Supply'!O10+'2. BL Supply'!O14)</f>
        <v>15.656861197099261</v>
      </c>
      <c r="P5" s="380">
        <f>P4+('2. BL Supply'!P4+'2. BL Supply'!P7)-('2. BL Supply'!P10+'2. BL Supply'!P14)</f>
        <v>15.634396250676303</v>
      </c>
      <c r="Q5" s="380">
        <f>Q4+('2. BL Supply'!Q4+'2. BL Supply'!Q7)-('2. BL Supply'!Q10+'2. BL Supply'!Q14)</f>
        <v>15.627587690989781</v>
      </c>
      <c r="R5" s="380">
        <f>R4+('2. BL Supply'!R4+'2. BL Supply'!R7)-('2. BL Supply'!R10+'2. BL Supply'!R14)</f>
        <v>15.603725972998364</v>
      </c>
      <c r="S5" s="380">
        <f>S4+('2. BL Supply'!S4+'2. BL Supply'!S7)-('2. BL Supply'!S10+'2. BL Supply'!S14)</f>
        <v>15.574812744351295</v>
      </c>
      <c r="T5" s="380">
        <f>T4+('2. BL Supply'!T4+'2. BL Supply'!T7)-('2. BL Supply'!T10+'2. BL Supply'!T14)</f>
        <v>15.548730751161028</v>
      </c>
      <c r="U5" s="380">
        <f>U4+('2. BL Supply'!U4+'2. BL Supply'!U7)-('2. BL Supply'!U10+'2. BL Supply'!U14)</f>
        <v>15.524378352699122</v>
      </c>
      <c r="V5" s="380">
        <f>V4+('2. BL Supply'!V4+'2. BL Supply'!V7)-('2. BL Supply'!V10+'2. BL Supply'!V14)</f>
        <v>15.527819787809561</v>
      </c>
      <c r="W5" s="380">
        <f>W4+('2. BL Supply'!W4+'2. BL Supply'!W7)-('2. BL Supply'!W10+'2. BL Supply'!W14)</f>
        <v>15.531909057555827</v>
      </c>
      <c r="X5" s="380">
        <f>X4+('2. BL Supply'!X4+'2. BL Supply'!X7)-('2. BL Supply'!X10+'2. BL Supply'!X14)</f>
        <v>15.536216686765743</v>
      </c>
      <c r="Y5" s="380">
        <f>Y4+('2. BL Supply'!Y4+'2. BL Supply'!Y7)-('2. BL Supply'!Y10+'2. BL Supply'!Y14)</f>
        <v>15.540062621271316</v>
      </c>
      <c r="Z5" s="380">
        <f>Z4+('2. BL Supply'!Z4+'2. BL Supply'!Z7)-('2. BL Supply'!Z10+'2. BL Supply'!Z14)</f>
        <v>15.544300399175226</v>
      </c>
      <c r="AA5" s="380">
        <f>AA4+('2. BL Supply'!AA4+'2. BL Supply'!AA7)-('2. BL Supply'!AA10+'2. BL Supply'!AA14)</f>
        <v>15.557673529513695</v>
      </c>
      <c r="AB5" s="380">
        <f>AB4+('2. BL Supply'!AB4+'2. BL Supply'!AB7)-('2. BL Supply'!AB10+'2. BL Supply'!AB14)</f>
        <v>15.558134327235432</v>
      </c>
      <c r="AC5" s="380">
        <f>AC4+('2. BL Supply'!AC4+'2. BL Supply'!AC7)-('2. BL Supply'!AC10+'2. BL Supply'!AC14)</f>
        <v>15.559331477178789</v>
      </c>
      <c r="AD5" s="380">
        <f>AD4+('2. BL Supply'!AD4+'2. BL Supply'!AD7)-('2. BL Supply'!AD10+'2. BL Supply'!AD14)</f>
        <v>15.559520809244443</v>
      </c>
      <c r="AE5" s="380">
        <f>AE4+('2. BL Supply'!AE4+'2. BL Supply'!AE7)-('2. BL Supply'!AE10+'2. BL Supply'!AE14)</f>
        <v>15.559288651179223</v>
      </c>
      <c r="AF5" s="380">
        <f>AF4+('2. BL Supply'!AF4+'2. BL Supply'!AF7)-('2. BL Supply'!AF10+'2. BL Supply'!AF14)</f>
        <v>15.571748554839521</v>
      </c>
      <c r="AG5" s="380">
        <f>AG4+('2. BL Supply'!AG4+'2. BL Supply'!AG7)-('2. BL Supply'!AG10+'2. BL Supply'!AG14)</f>
        <v>15.572254523730738</v>
      </c>
      <c r="AH5" s="380">
        <f>AH4+('2. BL Supply'!AH4+'2. BL Supply'!AH7)-('2. BL Supply'!AH10+'2. BL Supply'!AH14)</f>
        <v>15.571724626135412</v>
      </c>
      <c r="AI5" s="380">
        <f>AI4+('2. BL Supply'!AI4+'2. BL Supply'!AI7)-('2. BL Supply'!AI10+'2. BL Supply'!AI14)</f>
        <v>15.572006568542289</v>
      </c>
      <c r="AJ5" s="380">
        <f>AJ4+('2. BL Supply'!AJ4+'2. BL Supply'!AJ7)-('2. BL Supply'!AJ10+'2. BL Supply'!AJ14)</f>
        <v>15.57280476494981</v>
      </c>
      <c r="AK5" s="380">
        <f>AK4+('2. BL Supply'!AK4+'2. BL Supply'!AK7)-('2. BL Supply'!AK10+'2. BL Supply'!AK14)</f>
        <v>15.57308649313492</v>
      </c>
      <c r="AL5" s="380">
        <f>AL4+('2. BL Supply'!AL4+'2. BL Supply'!AL7)-('2. BL Supply'!AL10+'2. BL Supply'!AL14)</f>
        <v>15.572389279977118</v>
      </c>
      <c r="AM5" s="380">
        <f>AM4+('2. BL Supply'!AM4+'2. BL Supply'!AM7)-('2. BL Supply'!AM10+'2. BL Supply'!AM14)</f>
        <v>15.572973514339518</v>
      </c>
      <c r="AN5" s="380">
        <f>AN4+('2. BL Supply'!AN4+'2. BL Supply'!AN7)-('2. BL Supply'!AN10+'2. BL Supply'!AN14)</f>
        <v>15.573213385624749</v>
      </c>
      <c r="AO5" s="380">
        <f>AO4+('2. BL Supply'!AO4+'2. BL Supply'!AO7)-('2. BL Supply'!AO10+'2. BL Supply'!AO14)</f>
        <v>15.573489102429617</v>
      </c>
    </row>
    <row r="6" spans="1:41" x14ac:dyDescent="0.2">
      <c r="A6" s="149"/>
      <c r="B6" s="946"/>
      <c r="C6" s="267" t="s">
        <v>346</v>
      </c>
      <c r="D6" s="398" t="s">
        <v>347</v>
      </c>
      <c r="E6" s="399" t="s">
        <v>121</v>
      </c>
      <c r="F6" s="400" t="s">
        <v>72</v>
      </c>
      <c r="G6" s="400">
        <v>2</v>
      </c>
      <c r="H6" s="379">
        <v>1.6218053391680925E-3</v>
      </c>
      <c r="I6" s="895">
        <v>7.8302179411291001E-2</v>
      </c>
      <c r="J6" s="895">
        <v>0.15615956296073699</v>
      </c>
      <c r="K6" s="895">
        <v>0.23395657595406999</v>
      </c>
      <c r="L6" s="396">
        <v>0.31169398634358902</v>
      </c>
      <c r="M6" s="396">
        <v>0.38942831616510099</v>
      </c>
      <c r="N6" s="396">
        <v>0.46703989365133303</v>
      </c>
      <c r="O6" s="396">
        <v>0.54509780194836099</v>
      </c>
      <c r="P6" s="396">
        <v>0.62293765415908198</v>
      </c>
      <c r="Q6" s="396">
        <v>0.68484762239382602</v>
      </c>
      <c r="R6" s="396">
        <v>0.76108268119003197</v>
      </c>
      <c r="S6" s="396">
        <v>0.837409178049772</v>
      </c>
      <c r="T6" s="396">
        <v>0.91405558143420895</v>
      </c>
      <c r="U6" s="396">
        <v>0.99088249409221796</v>
      </c>
      <c r="V6" s="396">
        <v>0.952079656916205</v>
      </c>
      <c r="W6" s="396">
        <v>0.96975826912360397</v>
      </c>
      <c r="X6" s="396">
        <v>0.98757929749956996</v>
      </c>
      <c r="Y6" s="396">
        <v>1.0055833308257549</v>
      </c>
      <c r="Z6" s="396">
        <v>1.022241978483198</v>
      </c>
      <c r="AA6" s="396">
        <v>1.013730560320117</v>
      </c>
      <c r="AB6" s="396">
        <v>1.0303000632647661</v>
      </c>
      <c r="AC6" s="396">
        <v>1.0463911848728411</v>
      </c>
      <c r="AD6" s="396">
        <v>1.0636677823680061</v>
      </c>
      <c r="AE6" s="396">
        <v>1.0810283105089129</v>
      </c>
      <c r="AF6" s="396">
        <v>1.0075933530745089</v>
      </c>
      <c r="AG6" s="396">
        <v>1.023002188442488</v>
      </c>
      <c r="AH6" s="396">
        <v>1.0394761509789121</v>
      </c>
      <c r="AI6" s="396">
        <v>1.055401666583615</v>
      </c>
      <c r="AJ6" s="396">
        <v>1.0705114693936639</v>
      </c>
      <c r="AK6" s="396">
        <v>1.08621808741255</v>
      </c>
      <c r="AL6" s="396">
        <v>1.100992503259189</v>
      </c>
      <c r="AM6" s="396">
        <v>1.116645326194011</v>
      </c>
      <c r="AN6" s="396">
        <v>1.1322465604801299</v>
      </c>
      <c r="AO6" s="396">
        <v>1.1465493015796999</v>
      </c>
    </row>
    <row r="7" spans="1:41" x14ac:dyDescent="0.2">
      <c r="A7" s="149"/>
      <c r="B7" s="946"/>
      <c r="C7" s="267" t="s">
        <v>348</v>
      </c>
      <c r="D7" s="398" t="s">
        <v>349</v>
      </c>
      <c r="E7" s="399" t="s">
        <v>121</v>
      </c>
      <c r="F7" s="400" t="s">
        <v>72</v>
      </c>
      <c r="G7" s="400">
        <v>2</v>
      </c>
      <c r="H7" s="379">
        <v>0.700206822561383</v>
      </c>
      <c r="I7" s="895">
        <v>0.71552839326508499</v>
      </c>
      <c r="J7" s="895">
        <v>0.71921669149620904</v>
      </c>
      <c r="K7" s="895">
        <v>0.73139823090440703</v>
      </c>
      <c r="L7" s="396">
        <v>0.73579891288858801</v>
      </c>
      <c r="M7" s="396">
        <v>0.74635376615460403</v>
      </c>
      <c r="N7" s="396">
        <v>0.74781240489872802</v>
      </c>
      <c r="O7" s="396">
        <v>0.74624378842386596</v>
      </c>
      <c r="P7" s="396">
        <v>0.75071706593371401</v>
      </c>
      <c r="Q7" s="396">
        <v>0.60632112348243505</v>
      </c>
      <c r="R7" s="396">
        <v>0.61031720233859199</v>
      </c>
      <c r="S7" s="396">
        <v>0.61557235979967895</v>
      </c>
      <c r="T7" s="396">
        <v>0.61547678004384099</v>
      </c>
      <c r="U7" s="396">
        <v>0.62124786429829104</v>
      </c>
      <c r="V7" s="396">
        <v>0.52200328781958005</v>
      </c>
      <c r="W7" s="396">
        <v>0.551928647488511</v>
      </c>
      <c r="X7" s="396">
        <v>0.57921106667722599</v>
      </c>
      <c r="Y7" s="396">
        <v>0.609321415381052</v>
      </c>
      <c r="Z7" s="396">
        <v>0.64181771493438899</v>
      </c>
      <c r="AA7" s="396">
        <v>0.58070757415198504</v>
      </c>
      <c r="AB7" s="396">
        <v>0.61427748547923</v>
      </c>
      <c r="AC7" s="396">
        <v>0.64090940406623798</v>
      </c>
      <c r="AD7" s="396">
        <v>0.67705297280075305</v>
      </c>
      <c r="AE7" s="396">
        <v>0.70941093351901496</v>
      </c>
      <c r="AF7" s="396">
        <v>0.65749052723606105</v>
      </c>
      <c r="AG7" s="396">
        <v>0.68542084935852698</v>
      </c>
      <c r="AH7" s="396">
        <v>0.72263179809460698</v>
      </c>
      <c r="AI7" s="396">
        <v>0.76172505252749001</v>
      </c>
      <c r="AJ7" s="396">
        <v>0.80105923583590799</v>
      </c>
      <c r="AK7" s="396">
        <v>0.82801771177929795</v>
      </c>
      <c r="AL7" s="396">
        <v>0.86050501112535305</v>
      </c>
      <c r="AM7" s="396">
        <v>0.89144623995475403</v>
      </c>
      <c r="AN7" s="396">
        <v>0.93045141915997698</v>
      </c>
      <c r="AO7" s="396">
        <v>0.96701407354888103</v>
      </c>
    </row>
    <row r="8" spans="1:41" x14ac:dyDescent="0.2">
      <c r="A8" s="149"/>
      <c r="B8" s="946"/>
      <c r="C8" s="319" t="s">
        <v>93</v>
      </c>
      <c r="D8" s="401" t="s">
        <v>350</v>
      </c>
      <c r="E8" s="402" t="s">
        <v>351</v>
      </c>
      <c r="F8" s="345" t="s">
        <v>72</v>
      </c>
      <c r="G8" s="345">
        <v>2</v>
      </c>
      <c r="H8" s="379">
        <f>H6+H7</f>
        <v>0.70182862790055112</v>
      </c>
      <c r="I8" s="387">
        <f>I6+I7</f>
        <v>0.79383057267637602</v>
      </c>
      <c r="J8" s="387">
        <f>J6+J7</f>
        <v>0.875376254456946</v>
      </c>
      <c r="K8" s="387">
        <f>K6+K7</f>
        <v>0.96535480685847697</v>
      </c>
      <c r="L8" s="380">
        <f t="shared" ref="L8:AJ8" si="0">L6+L7</f>
        <v>1.047492899232177</v>
      </c>
      <c r="M8" s="380">
        <f t="shared" si="0"/>
        <v>1.1357820823197051</v>
      </c>
      <c r="N8" s="380">
        <f t="shared" si="0"/>
        <v>1.2148522985500612</v>
      </c>
      <c r="O8" s="380">
        <f t="shared" si="0"/>
        <v>1.291341590372227</v>
      </c>
      <c r="P8" s="380">
        <f t="shared" si="0"/>
        <v>1.373654720092796</v>
      </c>
      <c r="Q8" s="380">
        <f t="shared" si="0"/>
        <v>1.2911687458762611</v>
      </c>
      <c r="R8" s="380">
        <f t="shared" si="0"/>
        <v>1.3713998835286239</v>
      </c>
      <c r="S8" s="380">
        <f t="shared" si="0"/>
        <v>1.4529815378494511</v>
      </c>
      <c r="T8" s="380">
        <f t="shared" si="0"/>
        <v>1.5295323614780498</v>
      </c>
      <c r="U8" s="380">
        <f t="shared" si="0"/>
        <v>1.6121303583905089</v>
      </c>
      <c r="V8" s="380">
        <f t="shared" si="0"/>
        <v>1.4740829447357851</v>
      </c>
      <c r="W8" s="380">
        <f t="shared" si="0"/>
        <v>1.521686916612115</v>
      </c>
      <c r="X8" s="380">
        <f t="shared" si="0"/>
        <v>1.566790364176796</v>
      </c>
      <c r="Y8" s="380">
        <f t="shared" si="0"/>
        <v>1.6149047462068069</v>
      </c>
      <c r="Z8" s="380">
        <f t="shared" si="0"/>
        <v>1.6640596934175869</v>
      </c>
      <c r="AA8" s="380">
        <f t="shared" si="0"/>
        <v>1.5944381344721021</v>
      </c>
      <c r="AB8" s="380">
        <f t="shared" si="0"/>
        <v>1.644577548743996</v>
      </c>
      <c r="AC8" s="380">
        <f t="shared" si="0"/>
        <v>1.6873005889390791</v>
      </c>
      <c r="AD8" s="380">
        <f t="shared" si="0"/>
        <v>1.7407207551687591</v>
      </c>
      <c r="AE8" s="380">
        <f t="shared" si="0"/>
        <v>1.7904392440279278</v>
      </c>
      <c r="AF8" s="380">
        <f t="shared" si="0"/>
        <v>1.6650838803105699</v>
      </c>
      <c r="AG8" s="380">
        <f t="shared" si="0"/>
        <v>1.708423037801015</v>
      </c>
      <c r="AH8" s="380">
        <f t="shared" si="0"/>
        <v>1.7621079490735192</v>
      </c>
      <c r="AI8" s="380">
        <f t="shared" si="0"/>
        <v>1.8171267191111049</v>
      </c>
      <c r="AJ8" s="397">
        <f t="shared" si="0"/>
        <v>1.8715707052295718</v>
      </c>
      <c r="AK8" s="397">
        <f t="shared" ref="AK8:AO8" si="1">AK6+AK7</f>
        <v>1.9142357991918479</v>
      </c>
      <c r="AL8" s="397">
        <f t="shared" si="1"/>
        <v>1.9614975143845421</v>
      </c>
      <c r="AM8" s="397">
        <f t="shared" si="1"/>
        <v>2.0080915661487651</v>
      </c>
      <c r="AN8" s="397">
        <f t="shared" si="1"/>
        <v>2.0626979796401068</v>
      </c>
      <c r="AO8" s="397">
        <f t="shared" si="1"/>
        <v>2.1135633751285807</v>
      </c>
    </row>
    <row r="9" spans="1:41" x14ac:dyDescent="0.2">
      <c r="A9" s="149"/>
      <c r="B9" s="946"/>
      <c r="C9" s="319" t="s">
        <v>96</v>
      </c>
      <c r="D9" s="401" t="s">
        <v>352</v>
      </c>
      <c r="E9" s="402" t="s">
        <v>353</v>
      </c>
      <c r="F9" s="345" t="s">
        <v>72</v>
      </c>
      <c r="G9" s="345">
        <v>2</v>
      </c>
      <c r="H9" s="379">
        <f>H5-H3</f>
        <v>5.0168774103854119</v>
      </c>
      <c r="I9" s="387">
        <f t="shared" ref="I9:P9" si="2">I5-I3</f>
        <v>3.820620726954548</v>
      </c>
      <c r="J9" s="387">
        <f t="shared" si="2"/>
        <v>3.7722432902214038</v>
      </c>
      <c r="K9" s="387">
        <f t="shared" si="2"/>
        <v>3.749342219727005</v>
      </c>
      <c r="L9" s="380">
        <f t="shared" si="2"/>
        <v>3.8701696908624914</v>
      </c>
      <c r="M9" s="380">
        <f t="shared" si="2"/>
        <v>4.0148338331137623</v>
      </c>
      <c r="N9" s="380">
        <f t="shared" si="2"/>
        <v>4.1820143376780567</v>
      </c>
      <c r="O9" s="380">
        <f t="shared" si="2"/>
        <v>4.3560478508677534</v>
      </c>
      <c r="P9" s="380">
        <f t="shared" si="2"/>
        <v>4.4915027078634377</v>
      </c>
      <c r="Q9" s="380">
        <f>'4. BL SDB'!Q5-'4. BL SDB'!Q3</f>
        <v>4.5596367871329733</v>
      </c>
      <c r="R9" s="380">
        <f>'4. BL SDB'!R5-'4. BL SDB'!R3</f>
        <v>4.6442429879679921</v>
      </c>
      <c r="S9" s="380">
        <f>'4. BL SDB'!S5-'4. BL SDB'!S3</f>
        <v>4.6907923586009428</v>
      </c>
      <c r="T9" s="380">
        <f>'4. BL SDB'!T5-'4. BL SDB'!T3</f>
        <v>4.756758670869587</v>
      </c>
      <c r="U9" s="380">
        <f>'4. BL SDB'!U5-'4. BL SDB'!U3</f>
        <v>4.8248211185651488</v>
      </c>
      <c r="V9" s="380">
        <f>'4. BL SDB'!V5-'4. BL SDB'!V3</f>
        <v>4.9721870736483513</v>
      </c>
      <c r="W9" s="380">
        <f>'4. BL SDB'!W5-'4. BL SDB'!W3</f>
        <v>5.1209709329162738</v>
      </c>
      <c r="X9" s="380">
        <f>'4. BL SDB'!X5-'4. BL SDB'!X3</f>
        <v>5.270284899736966</v>
      </c>
      <c r="Y9" s="380">
        <f>'4. BL SDB'!Y5-'4. BL SDB'!Y3</f>
        <v>5.4193950620350524</v>
      </c>
      <c r="Z9" s="380">
        <f>'4. BL SDB'!Z5-'4. BL SDB'!Z3</f>
        <v>5.5691052071583638</v>
      </c>
      <c r="AA9" s="380">
        <f>'4. BL SDB'!AA5-'4. BL SDB'!AA3</f>
        <v>5.6931222285898588</v>
      </c>
      <c r="AB9" s="380">
        <f>'4. BL SDB'!AB5-'4. BL SDB'!AB3</f>
        <v>5.8042599979988285</v>
      </c>
      <c r="AC9" s="380">
        <f>'4. BL SDB'!AC5-'4. BL SDB'!AC3</f>
        <v>5.9161907410640495</v>
      </c>
      <c r="AD9" s="380">
        <f>'4. BL SDB'!AD5-'4. BL SDB'!AD3</f>
        <v>6.0271752741643958</v>
      </c>
      <c r="AE9" s="380">
        <f>'4. BL SDB'!AE5-'4. BL SDB'!AE3</f>
        <v>6.1377188944964818</v>
      </c>
      <c r="AF9" s="380">
        <f>'4. BL SDB'!AF5-'4. BL SDB'!AF3</f>
        <v>6.2609730201769356</v>
      </c>
      <c r="AG9" s="380">
        <f>'4. BL SDB'!AG5-'4. BL SDB'!AG3</f>
        <v>6.372373354734302</v>
      </c>
      <c r="AH9" s="380">
        <f>'4. BL SDB'!AH5-'4. BL SDB'!AH3</f>
        <v>6.4829653297780787</v>
      </c>
      <c r="AI9" s="380">
        <f>'4. BL SDB'!AI5-'4. BL SDB'!AI3</f>
        <v>6.5945157951848898</v>
      </c>
      <c r="AJ9" s="397">
        <f>'4. BL SDB'!AJ5-'4. BL SDB'!AJ3</f>
        <v>6.7066994411611383</v>
      </c>
      <c r="AK9" s="397">
        <f>'4. BL SDB'!AK5-'4. BL SDB'!AK3</f>
        <v>6.8183209894851231</v>
      </c>
      <c r="AL9" s="397">
        <f>'4. BL SDB'!AL5-'4. BL SDB'!AL3</f>
        <v>6.929174190102783</v>
      </c>
      <c r="AM9" s="397">
        <f>'4. BL SDB'!AM5-'4. BL SDB'!AM3</f>
        <v>7.0414459894975163</v>
      </c>
      <c r="AN9" s="397">
        <f>'4. BL SDB'!AN5-'4. BL SDB'!AN3</f>
        <v>7.1531988504558637</v>
      </c>
      <c r="AO9" s="397">
        <f>'4. BL SDB'!AO5-'4. BL SDB'!AO3</f>
        <v>7.2646779859357569</v>
      </c>
    </row>
    <row r="10" spans="1:41" ht="15.75" thickBot="1" x14ac:dyDescent="0.25">
      <c r="A10" s="149"/>
      <c r="B10" s="947"/>
      <c r="C10" s="320" t="s">
        <v>354</v>
      </c>
      <c r="D10" s="403" t="s">
        <v>355</v>
      </c>
      <c r="E10" s="404" t="s">
        <v>356</v>
      </c>
      <c r="F10" s="322" t="s">
        <v>72</v>
      </c>
      <c r="G10" s="405">
        <v>2</v>
      </c>
      <c r="H10" s="406">
        <f>H9-H8</f>
        <v>4.3150487824848609</v>
      </c>
      <c r="I10" s="307">
        <f>I9-I8</f>
        <v>3.0267901542781721</v>
      </c>
      <c r="J10" s="307">
        <f>J9-J8</f>
        <v>2.8968670357644579</v>
      </c>
      <c r="K10" s="307">
        <f>K9-K8</f>
        <v>2.783987412868528</v>
      </c>
      <c r="L10" s="407">
        <f>L9-L8</f>
        <v>2.8226767916303146</v>
      </c>
      <c r="M10" s="407">
        <f t="shared" ref="M10:AJ10" si="3">M9-M8</f>
        <v>2.8790517507940572</v>
      </c>
      <c r="N10" s="407">
        <f t="shared" si="3"/>
        <v>2.9671620391279956</v>
      </c>
      <c r="O10" s="407">
        <f t="shared" si="3"/>
        <v>3.0647062604955266</v>
      </c>
      <c r="P10" s="407">
        <f t="shared" si="3"/>
        <v>3.1178479877706415</v>
      </c>
      <c r="Q10" s="407">
        <f t="shared" si="3"/>
        <v>3.2684680412567122</v>
      </c>
      <c r="R10" s="407">
        <f t="shared" si="3"/>
        <v>3.2728431044393682</v>
      </c>
      <c r="S10" s="407">
        <f t="shared" si="3"/>
        <v>3.2378108207514917</v>
      </c>
      <c r="T10" s="407">
        <f t="shared" si="3"/>
        <v>3.2272263093915372</v>
      </c>
      <c r="U10" s="407">
        <f t="shared" si="3"/>
        <v>3.2126907601746399</v>
      </c>
      <c r="V10" s="407">
        <f t="shared" si="3"/>
        <v>3.4981041289125665</v>
      </c>
      <c r="W10" s="407">
        <f t="shared" si="3"/>
        <v>3.5992840163041588</v>
      </c>
      <c r="X10" s="407">
        <f t="shared" si="3"/>
        <v>3.7034945355601701</v>
      </c>
      <c r="Y10" s="407">
        <f t="shared" si="3"/>
        <v>3.8044903158282457</v>
      </c>
      <c r="Z10" s="407">
        <f t="shared" si="3"/>
        <v>3.9050455137407769</v>
      </c>
      <c r="AA10" s="407">
        <f t="shared" si="3"/>
        <v>4.0986840941177567</v>
      </c>
      <c r="AB10" s="407">
        <f t="shared" si="3"/>
        <v>4.1596824492548325</v>
      </c>
      <c r="AC10" s="407">
        <f t="shared" si="3"/>
        <v>4.2288901521249702</v>
      </c>
      <c r="AD10" s="407">
        <f t="shared" si="3"/>
        <v>4.2864545189956367</v>
      </c>
      <c r="AE10" s="407">
        <f t="shared" si="3"/>
        <v>4.347279650468554</v>
      </c>
      <c r="AF10" s="407">
        <f t="shared" si="3"/>
        <v>4.5958891398663653</v>
      </c>
      <c r="AG10" s="407">
        <f t="shared" si="3"/>
        <v>4.6639503169332865</v>
      </c>
      <c r="AH10" s="407">
        <f t="shared" si="3"/>
        <v>4.72085738070456</v>
      </c>
      <c r="AI10" s="407">
        <f t="shared" si="3"/>
        <v>4.7773890760737849</v>
      </c>
      <c r="AJ10" s="459">
        <f t="shared" si="3"/>
        <v>4.8351287359315664</v>
      </c>
      <c r="AK10" s="459">
        <f t="shared" ref="AK10:AO10" si="4">AK9-AK8</f>
        <v>4.9040851902932747</v>
      </c>
      <c r="AL10" s="459">
        <f t="shared" si="4"/>
        <v>4.9676766757182413</v>
      </c>
      <c r="AM10" s="459">
        <f t="shared" si="4"/>
        <v>5.0333544233487508</v>
      </c>
      <c r="AN10" s="459">
        <f t="shared" si="4"/>
        <v>5.0905008708157569</v>
      </c>
      <c r="AO10" s="459">
        <f t="shared" si="4"/>
        <v>5.1511146108071761</v>
      </c>
    </row>
    <row r="11" spans="1:41" ht="15.75" x14ac:dyDescent="0.25">
      <c r="A11" s="170"/>
      <c r="B11" s="200"/>
      <c r="C11" s="172"/>
      <c r="D11" s="201"/>
      <c r="E11" s="202"/>
      <c r="F11" s="201"/>
      <c r="G11" s="201"/>
      <c r="H11" s="203"/>
      <c r="I11" s="204"/>
      <c r="J11" s="205"/>
      <c r="K11" s="172"/>
      <c r="L11" s="205"/>
      <c r="M11" s="206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</row>
    <row r="12" spans="1:41" ht="15.75" x14ac:dyDescent="0.25">
      <c r="A12" s="170"/>
      <c r="B12" s="200"/>
      <c r="C12" s="172"/>
      <c r="D12" s="172"/>
      <c r="E12" s="207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</row>
    <row r="13" spans="1:41" ht="15.75" x14ac:dyDescent="0.25">
      <c r="A13" s="170"/>
      <c r="B13" s="200"/>
      <c r="C13" s="201"/>
      <c r="D13" s="154" t="str">
        <f>'TITLE PAGE'!B9</f>
        <v>Company:</v>
      </c>
      <c r="E13" s="369" t="str">
        <f>'TITLE PAGE'!D9</f>
        <v>Dŵr Cymru Welsh Water</v>
      </c>
      <c r="F13" s="201"/>
      <c r="G13" s="201"/>
      <c r="H13" s="201"/>
      <c r="I13" s="201"/>
      <c r="J13" s="201"/>
      <c r="K13" s="172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</row>
    <row r="14" spans="1:41" ht="15.75" x14ac:dyDescent="0.25">
      <c r="A14" s="170"/>
      <c r="B14" s="200"/>
      <c r="C14" s="201"/>
      <c r="D14" s="158" t="str">
        <f>'TITLE PAGE'!B10</f>
        <v>Resource Zone Name:</v>
      </c>
      <c r="E14" s="370" t="str">
        <f>'TITLE PAGE'!D10</f>
        <v>Lleyn Harlech</v>
      </c>
      <c r="F14" s="201"/>
      <c r="G14" s="201"/>
      <c r="H14" s="201"/>
      <c r="I14" s="201"/>
      <c r="J14" s="201"/>
      <c r="K14" s="172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</row>
    <row r="15" spans="1:41" x14ac:dyDescent="0.2">
      <c r="A15" s="170"/>
      <c r="B15" s="208"/>
      <c r="C15" s="201"/>
      <c r="D15" s="158" t="str">
        <f>'TITLE PAGE'!B11</f>
        <v>Resource Zone Number:</v>
      </c>
      <c r="E15" s="371">
        <f>'TITLE PAGE'!D11</f>
        <v>8034</v>
      </c>
      <c r="F15" s="201"/>
      <c r="G15" s="201"/>
      <c r="H15" s="201"/>
      <c r="I15" s="201"/>
      <c r="J15" s="201"/>
      <c r="K15" s="172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</row>
    <row r="16" spans="1:41" ht="15.75" x14ac:dyDescent="0.25">
      <c r="A16" s="170"/>
      <c r="B16" s="200"/>
      <c r="C16" s="201"/>
      <c r="D16" s="158" t="str">
        <f>'TITLE PAGE'!B12</f>
        <v xml:space="preserve">Planning Scenario Name:                                                                     </v>
      </c>
      <c r="E16" s="370" t="str">
        <f>'TITLE PAGE'!D12</f>
        <v>Dry Year Annual Average</v>
      </c>
      <c r="F16" s="201"/>
      <c r="G16" s="201"/>
      <c r="H16" s="201"/>
      <c r="I16" s="201"/>
      <c r="J16" s="201"/>
      <c r="K16" s="172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</row>
    <row r="17" spans="1:36" ht="15.75" x14ac:dyDescent="0.25">
      <c r="A17" s="170"/>
      <c r="B17" s="200"/>
      <c r="C17" s="201"/>
      <c r="D17" s="166" t="str">
        <f>'TITLE PAGE'!B13</f>
        <v xml:space="preserve">Chosen Level of Service:  </v>
      </c>
      <c r="E17" s="209" t="str">
        <f>'TITLE PAGE'!D13</f>
        <v>1 in 20</v>
      </c>
      <c r="F17" s="201"/>
      <c r="G17" s="201"/>
      <c r="H17" s="201"/>
      <c r="I17" s="201"/>
      <c r="J17" s="201"/>
      <c r="K17" s="172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</row>
    <row r="18" spans="1:36" ht="15.75" x14ac:dyDescent="0.25">
      <c r="A18" s="170"/>
      <c r="B18" s="200"/>
      <c r="C18" s="201"/>
      <c r="D18" s="201"/>
      <c r="E18" s="210"/>
      <c r="F18" s="201"/>
      <c r="G18" s="201"/>
      <c r="H18" s="201"/>
      <c r="I18" s="201"/>
      <c r="J18" s="201"/>
      <c r="K18" s="172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</row>
    <row r="19" spans="1:36" ht="15.75" x14ac:dyDescent="0.25">
      <c r="A19" s="170"/>
      <c r="B19" s="200"/>
      <c r="C19" s="201"/>
      <c r="D19" s="201"/>
      <c r="E19" s="232"/>
      <c r="F19" s="201"/>
      <c r="G19" s="201"/>
      <c r="H19" s="201"/>
      <c r="I19" s="201"/>
      <c r="J19" s="201"/>
      <c r="K19" s="172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</row>
    <row r="20" spans="1:36" ht="18" x14ac:dyDescent="0.25">
      <c r="A20" s="170"/>
      <c r="B20" s="200"/>
      <c r="C20" s="201"/>
      <c r="D20" s="174" t="s">
        <v>134</v>
      </c>
      <c r="E20" s="232"/>
      <c r="F20" s="201"/>
      <c r="G20" s="201"/>
      <c r="H20" s="201"/>
      <c r="I20" s="201"/>
      <c r="J20" s="201"/>
      <c r="K20" s="172"/>
      <c r="L20" s="201"/>
      <c r="M20" s="201"/>
      <c r="N20" s="201"/>
      <c r="O20" s="201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</row>
    <row r="21" spans="1:36" ht="15.75" x14ac:dyDescent="0.25">
      <c r="A21" s="170"/>
      <c r="B21" s="200"/>
      <c r="C21" s="201"/>
      <c r="D21" s="201"/>
      <c r="E21" s="232"/>
      <c r="F21" s="201"/>
      <c r="G21" s="201"/>
      <c r="H21" s="201"/>
      <c r="I21" s="201"/>
      <c r="J21" s="201"/>
      <c r="K21" s="172"/>
      <c r="L21" s="201"/>
      <c r="M21" s="201"/>
      <c r="N21" s="201"/>
      <c r="O21" s="201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zoomScaleSheetLayoutView="25" workbookViewId="0">
      <selection activeCell="C12" sqref="C12"/>
    </sheetView>
  </sheetViews>
  <sheetFormatPr defaultRowHeight="15" x14ac:dyDescent="0.2"/>
  <cols>
    <col min="1" max="3" width="8.88671875" style="647"/>
    <col min="4" max="4" width="45.109375" style="647" bestFit="1" customWidth="1"/>
    <col min="5" max="5" width="10.6640625" style="647" bestFit="1" customWidth="1"/>
    <col min="6" max="17" width="8.88671875" style="647"/>
    <col min="18" max="18" width="12.21875" style="647" bestFit="1" customWidth="1"/>
    <col min="19" max="20" width="8.88671875" style="647"/>
    <col min="21" max="21" width="19.33203125" style="647" customWidth="1"/>
    <col min="22" max="23" width="8.88671875" style="647"/>
    <col min="24" max="24" width="11.44140625" style="647" customWidth="1"/>
    <col min="25" max="16384" width="8.88671875" style="647"/>
  </cols>
  <sheetData>
    <row r="1" spans="2:128" ht="18" customHeight="1" x14ac:dyDescent="0.25">
      <c r="B1" s="640" t="s">
        <v>357</v>
      </c>
      <c r="C1" s="641"/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1"/>
      <c r="R1" s="642"/>
      <c r="S1" s="642"/>
      <c r="T1" s="642"/>
      <c r="U1" s="643" t="s">
        <v>358</v>
      </c>
      <c r="V1" s="644"/>
      <c r="W1" s="645"/>
      <c r="X1" s="773"/>
      <c r="Y1" s="774">
        <v>3.5000000000000003E-2</v>
      </c>
      <c r="Z1" s="774">
        <v>3.5000000000000003E-2</v>
      </c>
      <c r="AA1" s="774">
        <v>3.5000000000000003E-2</v>
      </c>
      <c r="AB1" s="774">
        <v>3.5000000000000003E-2</v>
      </c>
      <c r="AC1" s="774">
        <v>3.5000000000000003E-2</v>
      </c>
      <c r="AD1" s="774">
        <v>3.5000000000000003E-2</v>
      </c>
      <c r="AE1" s="774">
        <v>3.5000000000000003E-2</v>
      </c>
      <c r="AF1" s="774">
        <v>3.5000000000000003E-2</v>
      </c>
      <c r="AG1" s="774">
        <v>3.5000000000000003E-2</v>
      </c>
      <c r="AH1" s="774">
        <v>3.5000000000000003E-2</v>
      </c>
      <c r="AI1" s="774">
        <v>3.5000000000000003E-2</v>
      </c>
      <c r="AJ1" s="774">
        <v>3.5000000000000003E-2</v>
      </c>
      <c r="AK1" s="774">
        <v>3.5000000000000003E-2</v>
      </c>
      <c r="AL1" s="774">
        <v>3.5000000000000003E-2</v>
      </c>
      <c r="AM1" s="774">
        <v>3.5000000000000003E-2</v>
      </c>
      <c r="AN1" s="774">
        <v>3.5000000000000003E-2</v>
      </c>
      <c r="AO1" s="774">
        <v>3.5000000000000003E-2</v>
      </c>
      <c r="AP1" s="774">
        <v>3.5000000000000003E-2</v>
      </c>
      <c r="AQ1" s="774">
        <v>3.5000000000000003E-2</v>
      </c>
      <c r="AR1" s="774">
        <v>3.5000000000000003E-2</v>
      </c>
      <c r="AS1" s="774">
        <v>3.5000000000000003E-2</v>
      </c>
      <c r="AT1" s="774">
        <v>3.5000000000000003E-2</v>
      </c>
      <c r="AU1" s="774">
        <v>3.5000000000000003E-2</v>
      </c>
      <c r="AV1" s="774">
        <v>3.5000000000000003E-2</v>
      </c>
      <c r="AW1" s="774">
        <v>3.5000000000000003E-2</v>
      </c>
      <c r="AX1" s="774">
        <v>3.5000000000000003E-2</v>
      </c>
      <c r="AY1" s="774">
        <v>3.5000000000000003E-2</v>
      </c>
      <c r="AZ1" s="774">
        <v>3.5000000000000003E-2</v>
      </c>
      <c r="BA1" s="774">
        <v>3.5000000000000003E-2</v>
      </c>
      <c r="BB1" s="774">
        <v>0.03</v>
      </c>
      <c r="BC1" s="774">
        <v>0.03</v>
      </c>
      <c r="BD1" s="774">
        <v>0.03</v>
      </c>
      <c r="BE1" s="774">
        <v>0.03</v>
      </c>
      <c r="BF1" s="774">
        <v>0.03</v>
      </c>
      <c r="BG1" s="774">
        <v>0.03</v>
      </c>
      <c r="BH1" s="774">
        <v>0.03</v>
      </c>
      <c r="BI1" s="774">
        <v>0.03</v>
      </c>
      <c r="BJ1" s="774">
        <v>0.03</v>
      </c>
      <c r="BK1" s="774">
        <v>0.03</v>
      </c>
      <c r="BL1" s="774">
        <v>0.03</v>
      </c>
      <c r="BM1" s="774">
        <v>0.03</v>
      </c>
      <c r="BN1" s="774">
        <v>0.03</v>
      </c>
      <c r="BO1" s="774">
        <v>0.03</v>
      </c>
      <c r="BP1" s="774">
        <v>0.03</v>
      </c>
      <c r="BQ1" s="774">
        <v>0.03</v>
      </c>
      <c r="BR1" s="774">
        <v>0.03</v>
      </c>
      <c r="BS1" s="774">
        <v>0.03</v>
      </c>
      <c r="BT1" s="774">
        <v>0.03</v>
      </c>
      <c r="BU1" s="774">
        <v>0.03</v>
      </c>
      <c r="BV1" s="774">
        <v>0.03</v>
      </c>
      <c r="BW1" s="774">
        <v>0.03</v>
      </c>
      <c r="BX1" s="774">
        <v>0.03</v>
      </c>
      <c r="BY1" s="774">
        <v>0.03</v>
      </c>
      <c r="BZ1" s="774">
        <v>0.03</v>
      </c>
      <c r="CA1" s="774">
        <v>0.03</v>
      </c>
      <c r="CB1" s="774">
        <v>0.03</v>
      </c>
      <c r="CC1" s="774">
        <v>0.03</v>
      </c>
      <c r="CD1" s="774">
        <v>0.03</v>
      </c>
      <c r="CE1" s="774">
        <v>0.03</v>
      </c>
      <c r="CF1" s="774">
        <v>0.03</v>
      </c>
      <c r="CG1" s="774">
        <v>0.03</v>
      </c>
      <c r="CH1" s="774">
        <v>0.03</v>
      </c>
      <c r="CI1" s="774">
        <v>0.03</v>
      </c>
      <c r="CJ1" s="774">
        <v>0.03</v>
      </c>
      <c r="CK1" s="774">
        <v>0.03</v>
      </c>
      <c r="CL1" s="774">
        <v>0.03</v>
      </c>
      <c r="CM1" s="774">
        <v>0.03</v>
      </c>
      <c r="CN1" s="774">
        <v>0.03</v>
      </c>
      <c r="CO1" s="774">
        <v>0.03</v>
      </c>
      <c r="CP1" s="774">
        <v>0.03</v>
      </c>
      <c r="CQ1" s="774">
        <v>0.03</v>
      </c>
      <c r="CR1" s="774">
        <v>0.03</v>
      </c>
      <c r="CS1" s="774">
        <v>0.03</v>
      </c>
      <c r="CT1" s="774">
        <v>0.03</v>
      </c>
      <c r="CU1" s="774">
        <v>2.5000000000000001E-2</v>
      </c>
      <c r="CV1" s="774">
        <v>2.5000000000000001E-2</v>
      </c>
      <c r="CW1" s="774">
        <v>2.5000000000000001E-2</v>
      </c>
      <c r="CX1" s="774">
        <v>2.5000000000000001E-2</v>
      </c>
      <c r="CY1" s="774">
        <v>2.5000000000000001E-2</v>
      </c>
      <c r="CZ1" s="646">
        <v>2.5000000000000001E-2</v>
      </c>
      <c r="DA1" s="646">
        <v>2.5000000000000001E-2</v>
      </c>
      <c r="DB1" s="646">
        <v>2.5000000000000001E-2</v>
      </c>
      <c r="DC1" s="646">
        <v>2.5000000000000001E-2</v>
      </c>
      <c r="DD1" s="646">
        <v>2.5000000000000001E-2</v>
      </c>
      <c r="DE1" s="646">
        <v>2.5000000000000001E-2</v>
      </c>
      <c r="DF1" s="646">
        <v>2.5000000000000001E-2</v>
      </c>
      <c r="DG1" s="646">
        <v>2.5000000000000001E-2</v>
      </c>
      <c r="DH1" s="646">
        <v>2.5000000000000001E-2</v>
      </c>
      <c r="DI1" s="646">
        <v>2.5000000000000001E-2</v>
      </c>
      <c r="DJ1" s="646">
        <v>2.5000000000000001E-2</v>
      </c>
      <c r="DK1" s="646">
        <v>2.5000000000000001E-2</v>
      </c>
      <c r="DL1" s="646">
        <v>2.5000000000000001E-2</v>
      </c>
      <c r="DM1" s="646">
        <v>2.5000000000000001E-2</v>
      </c>
      <c r="DN1" s="646">
        <v>2.5000000000000001E-2</v>
      </c>
      <c r="DO1" s="646">
        <v>2.5000000000000001E-2</v>
      </c>
      <c r="DP1" s="646">
        <v>2.5000000000000001E-2</v>
      </c>
      <c r="DQ1" s="646">
        <v>2.5000000000000001E-2</v>
      </c>
      <c r="DR1" s="646">
        <v>2.5000000000000001E-2</v>
      </c>
      <c r="DS1" s="646">
        <v>2.5000000000000001E-2</v>
      </c>
      <c r="DT1" s="646">
        <v>2.5000000000000001E-2</v>
      </c>
      <c r="DU1" s="646">
        <v>2.5000000000000001E-2</v>
      </c>
      <c r="DV1" s="646">
        <v>2.5000000000000001E-2</v>
      </c>
      <c r="DW1" s="646">
        <v>2.5000000000000001E-2</v>
      </c>
      <c r="DX1" s="642"/>
    </row>
    <row r="2" spans="2:128" ht="18" customHeight="1" x14ac:dyDescent="0.25">
      <c r="B2" s="648" t="s">
        <v>359</v>
      </c>
      <c r="C2" s="641"/>
      <c r="D2" s="641"/>
      <c r="E2" s="641"/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1"/>
      <c r="Q2" s="641"/>
      <c r="R2" s="642"/>
      <c r="S2" s="642"/>
      <c r="T2" s="642"/>
      <c r="U2" s="643" t="s">
        <v>360</v>
      </c>
      <c r="V2" s="787">
        <v>80</v>
      </c>
      <c r="W2" s="948"/>
      <c r="X2" s="775">
        <v>1</v>
      </c>
      <c r="Y2" s="775">
        <f>IF(Y3&gt;$V2,0,X2/(1+Y1))</f>
        <v>0.96618357487922713</v>
      </c>
      <c r="Z2" s="775">
        <f t="shared" ref="Z2:CK2" si="0">IF(Z3&gt;$V2,0,Y2/(1+Z1))</f>
        <v>0.93351070036640305</v>
      </c>
      <c r="AA2" s="775">
        <f t="shared" si="0"/>
        <v>0.90194270566802237</v>
      </c>
      <c r="AB2" s="775">
        <f t="shared" si="0"/>
        <v>0.87144222769857238</v>
      </c>
      <c r="AC2" s="775">
        <f t="shared" si="0"/>
        <v>0.84197316685852408</v>
      </c>
      <c r="AD2" s="775">
        <f t="shared" si="0"/>
        <v>0.81350064430775282</v>
      </c>
      <c r="AE2" s="775">
        <f t="shared" si="0"/>
        <v>0.78599096068381924</v>
      </c>
      <c r="AF2" s="775">
        <f t="shared" si="0"/>
        <v>0.75941155621625056</v>
      </c>
      <c r="AG2" s="775">
        <f t="shared" si="0"/>
        <v>0.73373097218961414</v>
      </c>
      <c r="AH2" s="775">
        <f t="shared" si="0"/>
        <v>0.70891881370977217</v>
      </c>
      <c r="AI2" s="775">
        <f t="shared" si="0"/>
        <v>0.68494571372924851</v>
      </c>
      <c r="AJ2" s="775">
        <f t="shared" si="0"/>
        <v>0.66178329828912907</v>
      </c>
      <c r="AK2" s="775">
        <f t="shared" si="0"/>
        <v>0.63940415293635666</v>
      </c>
      <c r="AL2" s="775">
        <f t="shared" si="0"/>
        <v>0.61778179027667313</v>
      </c>
      <c r="AM2" s="775">
        <f t="shared" si="0"/>
        <v>0.59689061862480497</v>
      </c>
      <c r="AN2" s="775">
        <f t="shared" si="0"/>
        <v>0.57670591171478747</v>
      </c>
      <c r="AO2" s="775">
        <f t="shared" si="0"/>
        <v>0.55720377943457733</v>
      </c>
      <c r="AP2" s="775">
        <f t="shared" si="0"/>
        <v>0.53836113955031628</v>
      </c>
      <c r="AQ2" s="775">
        <f t="shared" si="0"/>
        <v>0.520155690386779</v>
      </c>
      <c r="AR2" s="775">
        <f t="shared" si="0"/>
        <v>0.50256588443167061</v>
      </c>
      <c r="AS2" s="775">
        <f t="shared" si="0"/>
        <v>0.48557090283253201</v>
      </c>
      <c r="AT2" s="775">
        <f t="shared" si="0"/>
        <v>0.46915063075606961</v>
      </c>
      <c r="AU2" s="775">
        <f t="shared" si="0"/>
        <v>0.45328563358074364</v>
      </c>
      <c r="AV2" s="775">
        <f t="shared" si="0"/>
        <v>0.43795713389443836</v>
      </c>
      <c r="AW2" s="775">
        <f t="shared" si="0"/>
        <v>0.42314698926998878</v>
      </c>
      <c r="AX2" s="775">
        <f t="shared" si="0"/>
        <v>0.40883767079225974</v>
      </c>
      <c r="AY2" s="775">
        <f t="shared" si="0"/>
        <v>0.39501224231136212</v>
      </c>
      <c r="AZ2" s="775">
        <f t="shared" si="0"/>
        <v>0.38165434039745133</v>
      </c>
      <c r="BA2" s="775">
        <f t="shared" si="0"/>
        <v>0.36874815497338298</v>
      </c>
      <c r="BB2" s="775">
        <f t="shared" si="0"/>
        <v>0.35800791744988636</v>
      </c>
      <c r="BC2" s="775">
        <f t="shared" si="0"/>
        <v>0.34758050237853044</v>
      </c>
      <c r="BD2" s="775">
        <f t="shared" si="0"/>
        <v>0.33745679842575771</v>
      </c>
      <c r="BE2" s="775">
        <f t="shared" si="0"/>
        <v>0.32762795963665797</v>
      </c>
      <c r="BF2" s="775">
        <f t="shared" si="0"/>
        <v>0.31808539770549316</v>
      </c>
      <c r="BG2" s="775">
        <f t="shared" si="0"/>
        <v>0.30882077447135259</v>
      </c>
      <c r="BH2" s="775">
        <f t="shared" si="0"/>
        <v>0.29982599463238113</v>
      </c>
      <c r="BI2" s="775">
        <f t="shared" si="0"/>
        <v>0.29109319867221467</v>
      </c>
      <c r="BJ2" s="775">
        <f t="shared" si="0"/>
        <v>0.2826147559924414</v>
      </c>
      <c r="BK2" s="775">
        <f t="shared" si="0"/>
        <v>0.27438325824508875</v>
      </c>
      <c r="BL2" s="775">
        <f t="shared" si="0"/>
        <v>0.26639151285930945</v>
      </c>
      <c r="BM2" s="775">
        <f t="shared" si="0"/>
        <v>0.25863253675661113</v>
      </c>
      <c r="BN2" s="775">
        <f t="shared" si="0"/>
        <v>0.25109955024913699</v>
      </c>
      <c r="BO2" s="775">
        <f t="shared" si="0"/>
        <v>0.24378597111566697</v>
      </c>
      <c r="BP2" s="775">
        <f t="shared" si="0"/>
        <v>0.23668540885016209</v>
      </c>
      <c r="BQ2" s="775">
        <f t="shared" si="0"/>
        <v>0.22979165907782728</v>
      </c>
      <c r="BR2" s="775">
        <f t="shared" si="0"/>
        <v>0.22309869813381289</v>
      </c>
      <c r="BS2" s="775">
        <f t="shared" si="0"/>
        <v>0.21660067779981834</v>
      </c>
      <c r="BT2" s="775">
        <f t="shared" si="0"/>
        <v>0.21029192019399839</v>
      </c>
      <c r="BU2" s="775">
        <f t="shared" si="0"/>
        <v>0.20416691280970717</v>
      </c>
      <c r="BV2" s="775">
        <f t="shared" si="0"/>
        <v>0.19822030369874483</v>
      </c>
      <c r="BW2" s="775">
        <f t="shared" si="0"/>
        <v>0.19244689679489788</v>
      </c>
      <c r="BX2" s="775">
        <f t="shared" si="0"/>
        <v>0.18684164737368725</v>
      </c>
      <c r="BY2" s="775">
        <f t="shared" si="0"/>
        <v>0.18139965764435656</v>
      </c>
      <c r="BZ2" s="775">
        <f t="shared" si="0"/>
        <v>0.17611617247024908</v>
      </c>
      <c r="CA2" s="775">
        <f t="shared" si="0"/>
        <v>0.17098657521383406</v>
      </c>
      <c r="CB2" s="775">
        <f t="shared" si="0"/>
        <v>0.1660063837027515</v>
      </c>
      <c r="CC2" s="775">
        <f t="shared" si="0"/>
        <v>0.16117124631335097</v>
      </c>
      <c r="CD2" s="775">
        <f t="shared" si="0"/>
        <v>0.15647693816830191</v>
      </c>
      <c r="CE2" s="775">
        <f t="shared" si="0"/>
        <v>0.1519193574449533</v>
      </c>
      <c r="CF2" s="775">
        <f t="shared" si="0"/>
        <v>0.1474945217912168</v>
      </c>
      <c r="CG2" s="775">
        <f t="shared" si="0"/>
        <v>0.14319856484584156</v>
      </c>
      <c r="CH2" s="775">
        <f t="shared" si="0"/>
        <v>0.13902773286004036</v>
      </c>
      <c r="CI2" s="775">
        <f t="shared" si="0"/>
        <v>0.13497838141751492</v>
      </c>
      <c r="CJ2" s="775">
        <f t="shared" si="0"/>
        <v>0.13104697225001449</v>
      </c>
      <c r="CK2" s="775">
        <f t="shared" si="0"/>
        <v>0.12723007014564514</v>
      </c>
      <c r="CL2" s="775">
        <f t="shared" ref="CL2:CY2" si="1">IF(CL3&gt;$V2,0,CK2/(1+CL1))</f>
        <v>0.12352433994722828</v>
      </c>
      <c r="CM2" s="775">
        <f t="shared" si="1"/>
        <v>0.11992654363808571</v>
      </c>
      <c r="CN2" s="775">
        <f t="shared" si="1"/>
        <v>0.11643353751270456</v>
      </c>
      <c r="CO2" s="775">
        <f t="shared" si="1"/>
        <v>0.11304226942981026</v>
      </c>
      <c r="CP2" s="775">
        <f t="shared" si="1"/>
        <v>0.10974977614544684</v>
      </c>
      <c r="CQ2" s="775">
        <f t="shared" si="1"/>
        <v>0.10655318072373479</v>
      </c>
      <c r="CR2" s="775">
        <f t="shared" si="1"/>
        <v>0.10344969002304348</v>
      </c>
      <c r="CS2" s="775">
        <f t="shared" si="1"/>
        <v>0.10043659225538201</v>
      </c>
      <c r="CT2" s="775">
        <f t="shared" si="1"/>
        <v>9.7511254616875737E-2</v>
      </c>
      <c r="CU2" s="775">
        <f t="shared" si="1"/>
        <v>9.5132931333537313E-2</v>
      </c>
      <c r="CV2" s="775">
        <f t="shared" si="1"/>
        <v>9.2812615935158368E-2</v>
      </c>
      <c r="CW2" s="775">
        <f t="shared" si="1"/>
        <v>9.0548893595276458E-2</v>
      </c>
      <c r="CX2" s="775">
        <f t="shared" si="1"/>
        <v>8.834038399539168E-2</v>
      </c>
      <c r="CY2" s="775">
        <f t="shared" si="1"/>
        <v>8.6185740483308959E-2</v>
      </c>
      <c r="CZ2" s="649" t="s">
        <v>361</v>
      </c>
      <c r="DA2" s="642"/>
      <c r="DB2" s="642"/>
      <c r="DC2" s="642"/>
      <c r="DD2" s="642"/>
      <c r="DE2" s="642"/>
      <c r="DF2" s="642"/>
      <c r="DG2" s="642"/>
      <c r="DH2" s="642"/>
      <c r="DI2" s="642"/>
      <c r="DJ2" s="642"/>
      <c r="DK2" s="642"/>
      <c r="DL2" s="642"/>
      <c r="DM2" s="642"/>
      <c r="DN2" s="642"/>
      <c r="DO2" s="642"/>
      <c r="DP2" s="642"/>
      <c r="DQ2" s="642"/>
      <c r="DR2" s="642"/>
      <c r="DS2" s="642"/>
      <c r="DT2" s="642"/>
      <c r="DU2" s="642"/>
      <c r="DV2" s="642"/>
      <c r="DW2" s="642"/>
      <c r="DX2" s="642"/>
    </row>
    <row r="3" spans="2:128" ht="15.75" thickBot="1" x14ac:dyDescent="0.25">
      <c r="B3" s="650"/>
      <c r="C3" s="651"/>
      <c r="D3" s="652"/>
      <c r="E3" s="652"/>
      <c r="F3" s="652"/>
      <c r="G3" s="652"/>
      <c r="H3" s="653"/>
      <c r="I3" s="652"/>
      <c r="J3" s="652"/>
      <c r="K3" s="652"/>
      <c r="L3" s="653"/>
      <c r="M3" s="653"/>
      <c r="N3" s="653"/>
      <c r="O3" s="653"/>
      <c r="P3" s="653"/>
      <c r="Q3" s="653"/>
      <c r="R3" s="653"/>
      <c r="S3" s="654"/>
      <c r="T3" s="654"/>
      <c r="U3" s="653"/>
      <c r="V3" s="655"/>
      <c r="W3" s="949"/>
      <c r="X3" s="776">
        <v>1</v>
      </c>
      <c r="Y3" s="776">
        <f>X3+1</f>
        <v>2</v>
      </c>
      <c r="Z3" s="776">
        <f t="shared" ref="Z3:CK3" si="2">Y3+1</f>
        <v>3</v>
      </c>
      <c r="AA3" s="776">
        <f t="shared" si="2"/>
        <v>4</v>
      </c>
      <c r="AB3" s="776">
        <f t="shared" si="2"/>
        <v>5</v>
      </c>
      <c r="AC3" s="776">
        <f t="shared" si="2"/>
        <v>6</v>
      </c>
      <c r="AD3" s="776">
        <f t="shared" si="2"/>
        <v>7</v>
      </c>
      <c r="AE3" s="776">
        <f t="shared" si="2"/>
        <v>8</v>
      </c>
      <c r="AF3" s="776">
        <f t="shared" si="2"/>
        <v>9</v>
      </c>
      <c r="AG3" s="776">
        <f t="shared" si="2"/>
        <v>10</v>
      </c>
      <c r="AH3" s="776">
        <f t="shared" si="2"/>
        <v>11</v>
      </c>
      <c r="AI3" s="776">
        <f t="shared" si="2"/>
        <v>12</v>
      </c>
      <c r="AJ3" s="776">
        <f t="shared" si="2"/>
        <v>13</v>
      </c>
      <c r="AK3" s="776">
        <f t="shared" si="2"/>
        <v>14</v>
      </c>
      <c r="AL3" s="776">
        <f t="shared" si="2"/>
        <v>15</v>
      </c>
      <c r="AM3" s="776">
        <f t="shared" si="2"/>
        <v>16</v>
      </c>
      <c r="AN3" s="776">
        <f t="shared" si="2"/>
        <v>17</v>
      </c>
      <c r="AO3" s="776">
        <f t="shared" si="2"/>
        <v>18</v>
      </c>
      <c r="AP3" s="776">
        <f t="shared" si="2"/>
        <v>19</v>
      </c>
      <c r="AQ3" s="776">
        <f t="shared" si="2"/>
        <v>20</v>
      </c>
      <c r="AR3" s="776">
        <f t="shared" si="2"/>
        <v>21</v>
      </c>
      <c r="AS3" s="776">
        <f t="shared" si="2"/>
        <v>22</v>
      </c>
      <c r="AT3" s="776">
        <f t="shared" si="2"/>
        <v>23</v>
      </c>
      <c r="AU3" s="776">
        <f t="shared" si="2"/>
        <v>24</v>
      </c>
      <c r="AV3" s="776">
        <f t="shared" si="2"/>
        <v>25</v>
      </c>
      <c r="AW3" s="776">
        <f t="shared" si="2"/>
        <v>26</v>
      </c>
      <c r="AX3" s="776">
        <f t="shared" si="2"/>
        <v>27</v>
      </c>
      <c r="AY3" s="776">
        <f t="shared" si="2"/>
        <v>28</v>
      </c>
      <c r="AZ3" s="776">
        <f t="shared" si="2"/>
        <v>29</v>
      </c>
      <c r="BA3" s="776">
        <f t="shared" si="2"/>
        <v>30</v>
      </c>
      <c r="BB3" s="776">
        <f t="shared" si="2"/>
        <v>31</v>
      </c>
      <c r="BC3" s="776">
        <f t="shared" si="2"/>
        <v>32</v>
      </c>
      <c r="BD3" s="776">
        <f t="shared" si="2"/>
        <v>33</v>
      </c>
      <c r="BE3" s="776">
        <f t="shared" si="2"/>
        <v>34</v>
      </c>
      <c r="BF3" s="776">
        <f t="shared" si="2"/>
        <v>35</v>
      </c>
      <c r="BG3" s="776">
        <f t="shared" si="2"/>
        <v>36</v>
      </c>
      <c r="BH3" s="776">
        <f t="shared" si="2"/>
        <v>37</v>
      </c>
      <c r="BI3" s="776">
        <f t="shared" si="2"/>
        <v>38</v>
      </c>
      <c r="BJ3" s="776">
        <f t="shared" si="2"/>
        <v>39</v>
      </c>
      <c r="BK3" s="776">
        <f t="shared" si="2"/>
        <v>40</v>
      </c>
      <c r="BL3" s="776">
        <f t="shared" si="2"/>
        <v>41</v>
      </c>
      <c r="BM3" s="776">
        <f t="shared" si="2"/>
        <v>42</v>
      </c>
      <c r="BN3" s="776">
        <f t="shared" si="2"/>
        <v>43</v>
      </c>
      <c r="BO3" s="776">
        <f t="shared" si="2"/>
        <v>44</v>
      </c>
      <c r="BP3" s="776">
        <f t="shared" si="2"/>
        <v>45</v>
      </c>
      <c r="BQ3" s="776">
        <f t="shared" si="2"/>
        <v>46</v>
      </c>
      <c r="BR3" s="776">
        <f t="shared" si="2"/>
        <v>47</v>
      </c>
      <c r="BS3" s="776">
        <f t="shared" si="2"/>
        <v>48</v>
      </c>
      <c r="BT3" s="776">
        <f t="shared" si="2"/>
        <v>49</v>
      </c>
      <c r="BU3" s="776">
        <f t="shared" si="2"/>
        <v>50</v>
      </c>
      <c r="BV3" s="776">
        <f t="shared" si="2"/>
        <v>51</v>
      </c>
      <c r="BW3" s="776">
        <f t="shared" si="2"/>
        <v>52</v>
      </c>
      <c r="BX3" s="776">
        <f t="shared" si="2"/>
        <v>53</v>
      </c>
      <c r="BY3" s="776">
        <f t="shared" si="2"/>
        <v>54</v>
      </c>
      <c r="BZ3" s="776">
        <f t="shared" si="2"/>
        <v>55</v>
      </c>
      <c r="CA3" s="776">
        <f t="shared" si="2"/>
        <v>56</v>
      </c>
      <c r="CB3" s="776">
        <f t="shared" si="2"/>
        <v>57</v>
      </c>
      <c r="CC3" s="776">
        <f t="shared" si="2"/>
        <v>58</v>
      </c>
      <c r="CD3" s="776">
        <f t="shared" si="2"/>
        <v>59</v>
      </c>
      <c r="CE3" s="776">
        <f t="shared" si="2"/>
        <v>60</v>
      </c>
      <c r="CF3" s="776">
        <f t="shared" si="2"/>
        <v>61</v>
      </c>
      <c r="CG3" s="776">
        <f t="shared" si="2"/>
        <v>62</v>
      </c>
      <c r="CH3" s="776">
        <f t="shared" si="2"/>
        <v>63</v>
      </c>
      <c r="CI3" s="776">
        <f t="shared" si="2"/>
        <v>64</v>
      </c>
      <c r="CJ3" s="776">
        <f t="shared" si="2"/>
        <v>65</v>
      </c>
      <c r="CK3" s="776">
        <f t="shared" si="2"/>
        <v>66</v>
      </c>
      <c r="CL3" s="776">
        <f t="shared" ref="CL3:DW3" si="3">CK3+1</f>
        <v>67</v>
      </c>
      <c r="CM3" s="776">
        <f t="shared" si="3"/>
        <v>68</v>
      </c>
      <c r="CN3" s="776">
        <f t="shared" si="3"/>
        <v>69</v>
      </c>
      <c r="CO3" s="776">
        <f t="shared" si="3"/>
        <v>70</v>
      </c>
      <c r="CP3" s="776">
        <f t="shared" si="3"/>
        <v>71</v>
      </c>
      <c r="CQ3" s="776">
        <f t="shared" si="3"/>
        <v>72</v>
      </c>
      <c r="CR3" s="776">
        <f t="shared" si="3"/>
        <v>73</v>
      </c>
      <c r="CS3" s="776">
        <f t="shared" si="3"/>
        <v>74</v>
      </c>
      <c r="CT3" s="776">
        <f t="shared" si="3"/>
        <v>75</v>
      </c>
      <c r="CU3" s="776">
        <f t="shared" si="3"/>
        <v>76</v>
      </c>
      <c r="CV3" s="776">
        <f t="shared" si="3"/>
        <v>77</v>
      </c>
      <c r="CW3" s="776">
        <f t="shared" si="3"/>
        <v>78</v>
      </c>
      <c r="CX3" s="776">
        <f t="shared" si="3"/>
        <v>79</v>
      </c>
      <c r="CY3" s="776">
        <f t="shared" si="3"/>
        <v>80</v>
      </c>
      <c r="CZ3" s="656">
        <f t="shared" si="3"/>
        <v>81</v>
      </c>
      <c r="DA3" s="656">
        <f t="shared" si="3"/>
        <v>82</v>
      </c>
      <c r="DB3" s="656">
        <f t="shared" si="3"/>
        <v>83</v>
      </c>
      <c r="DC3" s="656">
        <f t="shared" si="3"/>
        <v>84</v>
      </c>
      <c r="DD3" s="656">
        <f t="shared" si="3"/>
        <v>85</v>
      </c>
      <c r="DE3" s="656">
        <f t="shared" si="3"/>
        <v>86</v>
      </c>
      <c r="DF3" s="656">
        <f t="shared" si="3"/>
        <v>87</v>
      </c>
      <c r="DG3" s="656">
        <f t="shared" si="3"/>
        <v>88</v>
      </c>
      <c r="DH3" s="656">
        <f t="shared" si="3"/>
        <v>89</v>
      </c>
      <c r="DI3" s="656">
        <f t="shared" si="3"/>
        <v>90</v>
      </c>
      <c r="DJ3" s="656">
        <f t="shared" si="3"/>
        <v>91</v>
      </c>
      <c r="DK3" s="656">
        <f t="shared" si="3"/>
        <v>92</v>
      </c>
      <c r="DL3" s="656">
        <f t="shared" si="3"/>
        <v>93</v>
      </c>
      <c r="DM3" s="656">
        <f t="shared" si="3"/>
        <v>94</v>
      </c>
      <c r="DN3" s="656">
        <f t="shared" si="3"/>
        <v>95</v>
      </c>
      <c r="DO3" s="656">
        <f t="shared" si="3"/>
        <v>96</v>
      </c>
      <c r="DP3" s="656">
        <f t="shared" si="3"/>
        <v>97</v>
      </c>
      <c r="DQ3" s="656">
        <f t="shared" si="3"/>
        <v>98</v>
      </c>
      <c r="DR3" s="656">
        <f t="shared" si="3"/>
        <v>99</v>
      </c>
      <c r="DS3" s="656">
        <f t="shared" si="3"/>
        <v>100</v>
      </c>
      <c r="DT3" s="656">
        <f t="shared" si="3"/>
        <v>101</v>
      </c>
      <c r="DU3" s="656">
        <f t="shared" si="3"/>
        <v>102</v>
      </c>
      <c r="DV3" s="656">
        <f t="shared" si="3"/>
        <v>103</v>
      </c>
      <c r="DW3" s="656">
        <f t="shared" si="3"/>
        <v>104</v>
      </c>
      <c r="DX3" s="642"/>
    </row>
    <row r="4" spans="2:128" s="786" customFormat="1" ht="51.75" thickBot="1" x14ac:dyDescent="0.25">
      <c r="B4" s="780" t="s">
        <v>109</v>
      </c>
      <c r="C4" s="657" t="s">
        <v>362</v>
      </c>
      <c r="D4" s="658" t="s">
        <v>363</v>
      </c>
      <c r="E4" s="659" t="s">
        <v>364</v>
      </c>
      <c r="F4" s="660" t="s">
        <v>365</v>
      </c>
      <c r="G4" s="660" t="s">
        <v>366</v>
      </c>
      <c r="H4" s="660" t="s">
        <v>367</v>
      </c>
      <c r="I4" s="660" t="s">
        <v>368</v>
      </c>
      <c r="J4" s="660" t="s">
        <v>369</v>
      </c>
      <c r="K4" s="660" t="s">
        <v>370</v>
      </c>
      <c r="L4" s="661" t="s">
        <v>371</v>
      </c>
      <c r="M4" s="661" t="s">
        <v>372</v>
      </c>
      <c r="N4" s="661" t="s">
        <v>373</v>
      </c>
      <c r="O4" s="661" t="s">
        <v>374</v>
      </c>
      <c r="P4" s="661" t="s">
        <v>375</v>
      </c>
      <c r="Q4" s="661" t="s">
        <v>376</v>
      </c>
      <c r="R4" s="662" t="s">
        <v>377</v>
      </c>
      <c r="S4" s="663" t="s">
        <v>378</v>
      </c>
      <c r="T4" s="664" t="s">
        <v>379</v>
      </c>
      <c r="U4" s="665" t="s">
        <v>380</v>
      </c>
      <c r="V4" s="666" t="s">
        <v>110</v>
      </c>
      <c r="W4" s="777" t="s">
        <v>137</v>
      </c>
      <c r="X4" s="778" t="s">
        <v>381</v>
      </c>
      <c r="Y4" s="779" t="s">
        <v>382</v>
      </c>
      <c r="Z4" s="779" t="s">
        <v>383</v>
      </c>
      <c r="AA4" s="779" t="s">
        <v>384</v>
      </c>
      <c r="AB4" s="779" t="s">
        <v>385</v>
      </c>
      <c r="AC4" s="779" t="s">
        <v>386</v>
      </c>
      <c r="AD4" s="779" t="s">
        <v>387</v>
      </c>
      <c r="AE4" s="779" t="s">
        <v>388</v>
      </c>
      <c r="AF4" s="779" t="s">
        <v>389</v>
      </c>
      <c r="AG4" s="779" t="s">
        <v>390</v>
      </c>
      <c r="AH4" s="779" t="s">
        <v>391</v>
      </c>
      <c r="AI4" s="779" t="s">
        <v>392</v>
      </c>
      <c r="AJ4" s="779" t="s">
        <v>393</v>
      </c>
      <c r="AK4" s="779" t="s">
        <v>394</v>
      </c>
      <c r="AL4" s="779" t="s">
        <v>395</v>
      </c>
      <c r="AM4" s="779" t="s">
        <v>396</v>
      </c>
      <c r="AN4" s="779" t="s">
        <v>397</v>
      </c>
      <c r="AO4" s="779" t="s">
        <v>398</v>
      </c>
      <c r="AP4" s="779" t="s">
        <v>399</v>
      </c>
      <c r="AQ4" s="779" t="s">
        <v>400</v>
      </c>
      <c r="AR4" s="779" t="s">
        <v>401</v>
      </c>
      <c r="AS4" s="779" t="s">
        <v>402</v>
      </c>
      <c r="AT4" s="779" t="s">
        <v>403</v>
      </c>
      <c r="AU4" s="779" t="s">
        <v>404</v>
      </c>
      <c r="AV4" s="779" t="s">
        <v>405</v>
      </c>
      <c r="AW4" s="779" t="s">
        <v>406</v>
      </c>
      <c r="AX4" s="779" t="s">
        <v>407</v>
      </c>
      <c r="AY4" s="779" t="s">
        <v>408</v>
      </c>
      <c r="AZ4" s="779" t="s">
        <v>409</v>
      </c>
      <c r="BA4" s="779" t="s">
        <v>410</v>
      </c>
      <c r="BB4" s="779" t="s">
        <v>411</v>
      </c>
      <c r="BC4" s="779" t="s">
        <v>412</v>
      </c>
      <c r="BD4" s="779" t="s">
        <v>413</v>
      </c>
      <c r="BE4" s="779" t="s">
        <v>414</v>
      </c>
      <c r="BF4" s="779" t="s">
        <v>415</v>
      </c>
      <c r="BG4" s="779" t="s">
        <v>416</v>
      </c>
      <c r="BH4" s="779" t="s">
        <v>417</v>
      </c>
      <c r="BI4" s="779" t="s">
        <v>418</v>
      </c>
      <c r="BJ4" s="779" t="s">
        <v>419</v>
      </c>
      <c r="BK4" s="779" t="s">
        <v>420</v>
      </c>
      <c r="BL4" s="779" t="s">
        <v>421</v>
      </c>
      <c r="BM4" s="779" t="s">
        <v>422</v>
      </c>
      <c r="BN4" s="779" t="s">
        <v>423</v>
      </c>
      <c r="BO4" s="779" t="s">
        <v>424</v>
      </c>
      <c r="BP4" s="779" t="s">
        <v>425</v>
      </c>
      <c r="BQ4" s="779" t="s">
        <v>426</v>
      </c>
      <c r="BR4" s="779" t="s">
        <v>427</v>
      </c>
      <c r="BS4" s="779" t="s">
        <v>428</v>
      </c>
      <c r="BT4" s="779" t="s">
        <v>429</v>
      </c>
      <c r="BU4" s="779" t="s">
        <v>430</v>
      </c>
      <c r="BV4" s="779" t="s">
        <v>431</v>
      </c>
      <c r="BW4" s="779" t="s">
        <v>432</v>
      </c>
      <c r="BX4" s="779" t="s">
        <v>433</v>
      </c>
      <c r="BY4" s="779" t="s">
        <v>434</v>
      </c>
      <c r="BZ4" s="779" t="s">
        <v>435</v>
      </c>
      <c r="CA4" s="779" t="s">
        <v>436</v>
      </c>
      <c r="CB4" s="779" t="s">
        <v>437</v>
      </c>
      <c r="CC4" s="779" t="s">
        <v>438</v>
      </c>
      <c r="CD4" s="779" t="s">
        <v>439</v>
      </c>
      <c r="CE4" s="781" t="s">
        <v>440</v>
      </c>
      <c r="CF4" s="779" t="s">
        <v>441</v>
      </c>
      <c r="CG4" s="779" t="s">
        <v>442</v>
      </c>
      <c r="CH4" s="779" t="s">
        <v>443</v>
      </c>
      <c r="CI4" s="779" t="s">
        <v>444</v>
      </c>
      <c r="CJ4" s="779" t="s">
        <v>445</v>
      </c>
      <c r="CK4" s="779" t="s">
        <v>446</v>
      </c>
      <c r="CL4" s="779" t="s">
        <v>447</v>
      </c>
      <c r="CM4" s="779" t="s">
        <v>448</v>
      </c>
      <c r="CN4" s="779" t="s">
        <v>449</v>
      </c>
      <c r="CO4" s="779" t="s">
        <v>450</v>
      </c>
      <c r="CP4" s="779" t="s">
        <v>451</v>
      </c>
      <c r="CQ4" s="779" t="s">
        <v>452</v>
      </c>
      <c r="CR4" s="779" t="s">
        <v>453</v>
      </c>
      <c r="CS4" s="779" t="s">
        <v>454</v>
      </c>
      <c r="CT4" s="779" t="s">
        <v>455</v>
      </c>
      <c r="CU4" s="779" t="s">
        <v>456</v>
      </c>
      <c r="CV4" s="779" t="s">
        <v>457</v>
      </c>
      <c r="CW4" s="779" t="s">
        <v>458</v>
      </c>
      <c r="CX4" s="779" t="s">
        <v>459</v>
      </c>
      <c r="CY4" s="782" t="s">
        <v>460</v>
      </c>
      <c r="CZ4" s="783" t="s">
        <v>461</v>
      </c>
      <c r="DA4" s="783" t="s">
        <v>462</v>
      </c>
      <c r="DB4" s="783" t="s">
        <v>463</v>
      </c>
      <c r="DC4" s="783" t="s">
        <v>464</v>
      </c>
      <c r="DD4" s="783" t="s">
        <v>465</v>
      </c>
      <c r="DE4" s="783" t="s">
        <v>466</v>
      </c>
      <c r="DF4" s="783" t="s">
        <v>467</v>
      </c>
      <c r="DG4" s="783" t="s">
        <v>468</v>
      </c>
      <c r="DH4" s="783" t="s">
        <v>469</v>
      </c>
      <c r="DI4" s="783" t="s">
        <v>470</v>
      </c>
      <c r="DJ4" s="783" t="s">
        <v>471</v>
      </c>
      <c r="DK4" s="783" t="s">
        <v>472</v>
      </c>
      <c r="DL4" s="783" t="s">
        <v>473</v>
      </c>
      <c r="DM4" s="783" t="s">
        <v>474</v>
      </c>
      <c r="DN4" s="783" t="s">
        <v>475</v>
      </c>
      <c r="DO4" s="783" t="s">
        <v>476</v>
      </c>
      <c r="DP4" s="783" t="s">
        <v>477</v>
      </c>
      <c r="DQ4" s="783" t="s">
        <v>478</v>
      </c>
      <c r="DR4" s="783" t="s">
        <v>479</v>
      </c>
      <c r="DS4" s="783" t="s">
        <v>480</v>
      </c>
      <c r="DT4" s="783" t="s">
        <v>481</v>
      </c>
      <c r="DU4" s="783" t="s">
        <v>482</v>
      </c>
      <c r="DV4" s="783" t="s">
        <v>483</v>
      </c>
      <c r="DW4" s="784" t="s">
        <v>484</v>
      </c>
      <c r="DX4" s="785"/>
    </row>
    <row r="5" spans="2:128" x14ac:dyDescent="0.2">
      <c r="B5" s="667" t="s">
        <v>485</v>
      </c>
      <c r="C5" s="668" t="s">
        <v>486</v>
      </c>
      <c r="D5" s="669"/>
      <c r="E5" s="670"/>
      <c r="F5" s="671"/>
      <c r="G5" s="671"/>
      <c r="H5" s="671"/>
      <c r="I5" s="671"/>
      <c r="J5" s="671"/>
      <c r="K5" s="671"/>
      <c r="L5" s="671"/>
      <c r="M5" s="671"/>
      <c r="N5" s="671"/>
      <c r="O5" s="671"/>
      <c r="P5" s="671"/>
      <c r="Q5" s="671"/>
      <c r="R5" s="672"/>
      <c r="S5" s="673"/>
      <c r="T5" s="674"/>
      <c r="U5" s="675"/>
      <c r="V5" s="670"/>
      <c r="W5" s="670"/>
      <c r="X5" s="676"/>
      <c r="Y5" s="676"/>
      <c r="Z5" s="676"/>
      <c r="AA5" s="676"/>
      <c r="AB5" s="676"/>
      <c r="AC5" s="677"/>
      <c r="AD5" s="677"/>
      <c r="AE5" s="677"/>
      <c r="AF5" s="677"/>
      <c r="AG5" s="677"/>
      <c r="AH5" s="677"/>
      <c r="AI5" s="677"/>
      <c r="AJ5" s="677"/>
      <c r="AK5" s="678"/>
      <c r="AL5" s="678"/>
      <c r="AM5" s="678"/>
      <c r="AN5" s="678"/>
      <c r="AO5" s="678"/>
      <c r="AP5" s="678"/>
      <c r="AQ5" s="678"/>
      <c r="AR5" s="678"/>
      <c r="AS5" s="678"/>
      <c r="AT5" s="678"/>
      <c r="AU5" s="678"/>
      <c r="AV5" s="678"/>
      <c r="AW5" s="678"/>
      <c r="AX5" s="678"/>
      <c r="AY5" s="678"/>
      <c r="AZ5" s="678"/>
      <c r="BA5" s="678"/>
      <c r="BB5" s="678"/>
      <c r="BC5" s="678"/>
      <c r="BD5" s="678"/>
      <c r="BE5" s="678"/>
      <c r="BF5" s="678"/>
      <c r="BG5" s="678"/>
      <c r="BH5" s="678"/>
      <c r="BI5" s="678"/>
      <c r="BJ5" s="678"/>
      <c r="BK5" s="678"/>
      <c r="BL5" s="678"/>
      <c r="BM5" s="678"/>
      <c r="BN5" s="678"/>
      <c r="BO5" s="678"/>
      <c r="BP5" s="678"/>
      <c r="BQ5" s="678"/>
      <c r="BR5" s="678"/>
      <c r="BS5" s="678"/>
      <c r="BT5" s="678"/>
      <c r="BU5" s="678"/>
      <c r="BV5" s="678"/>
      <c r="BW5" s="678"/>
      <c r="BX5" s="678"/>
      <c r="BY5" s="678"/>
      <c r="BZ5" s="678"/>
      <c r="CA5" s="678"/>
      <c r="CB5" s="678"/>
      <c r="CC5" s="678"/>
      <c r="CD5" s="678"/>
      <c r="CE5" s="678"/>
      <c r="CF5" s="678"/>
      <c r="CG5" s="678"/>
      <c r="CH5" s="679"/>
      <c r="CI5" s="678"/>
      <c r="CJ5" s="678"/>
      <c r="CK5" s="678"/>
      <c r="CL5" s="678"/>
      <c r="CM5" s="678"/>
      <c r="CN5" s="678"/>
      <c r="CO5" s="678"/>
      <c r="CP5" s="678"/>
      <c r="CQ5" s="678"/>
      <c r="CR5" s="678"/>
      <c r="CS5" s="678"/>
      <c r="CT5" s="678"/>
      <c r="CU5" s="678"/>
      <c r="CV5" s="678"/>
      <c r="CW5" s="678"/>
      <c r="CX5" s="678"/>
      <c r="CY5" s="680"/>
      <c r="CZ5" s="681"/>
      <c r="DA5" s="682"/>
      <c r="DB5" s="682"/>
      <c r="DC5" s="682"/>
      <c r="DD5" s="682"/>
      <c r="DE5" s="682"/>
      <c r="DF5" s="682"/>
      <c r="DG5" s="682"/>
      <c r="DH5" s="682"/>
      <c r="DI5" s="682"/>
      <c r="DJ5" s="682"/>
      <c r="DK5" s="682"/>
      <c r="DL5" s="682"/>
      <c r="DM5" s="682"/>
      <c r="DN5" s="682"/>
      <c r="DO5" s="682"/>
      <c r="DP5" s="682"/>
      <c r="DQ5" s="682"/>
      <c r="DR5" s="682"/>
      <c r="DS5" s="682"/>
      <c r="DT5" s="682"/>
      <c r="DU5" s="682"/>
      <c r="DV5" s="682"/>
      <c r="DW5" s="683"/>
      <c r="DX5" s="682"/>
    </row>
    <row r="6" spans="2:128" ht="25.5" x14ac:dyDescent="0.2">
      <c r="B6" s="684" t="s">
        <v>487</v>
      </c>
      <c r="C6" s="685" t="s">
        <v>488</v>
      </c>
      <c r="D6" s="686"/>
      <c r="E6" s="676"/>
      <c r="F6" s="687"/>
      <c r="G6" s="687"/>
      <c r="H6" s="688"/>
      <c r="I6" s="688"/>
      <c r="J6" s="688"/>
      <c r="K6" s="688"/>
      <c r="L6" s="688"/>
      <c r="M6" s="688"/>
      <c r="N6" s="688"/>
      <c r="O6" s="688"/>
      <c r="P6" s="688"/>
      <c r="Q6" s="688"/>
      <c r="R6" s="689"/>
      <c r="S6" s="673"/>
      <c r="T6" s="674"/>
      <c r="U6" s="690" t="s">
        <v>489</v>
      </c>
      <c r="V6" s="676"/>
      <c r="W6" s="676"/>
      <c r="X6" s="676">
        <f t="shared" ref="X6:BC6" si="4">SUMIF($C:$C,"58.1x",X:X)</f>
        <v>0</v>
      </c>
      <c r="Y6" s="676">
        <f t="shared" si="4"/>
        <v>0</v>
      </c>
      <c r="Z6" s="676">
        <f t="shared" si="4"/>
        <v>0</v>
      </c>
      <c r="AA6" s="676">
        <f t="shared" si="4"/>
        <v>0</v>
      </c>
      <c r="AB6" s="676">
        <f t="shared" si="4"/>
        <v>0</v>
      </c>
      <c r="AC6" s="676">
        <f t="shared" si="4"/>
        <v>0</v>
      </c>
      <c r="AD6" s="676">
        <f t="shared" si="4"/>
        <v>0</v>
      </c>
      <c r="AE6" s="676">
        <f t="shared" si="4"/>
        <v>0</v>
      </c>
      <c r="AF6" s="676">
        <f t="shared" si="4"/>
        <v>0</v>
      </c>
      <c r="AG6" s="676">
        <f t="shared" si="4"/>
        <v>0</v>
      </c>
      <c r="AH6" s="676">
        <f t="shared" si="4"/>
        <v>0</v>
      </c>
      <c r="AI6" s="676">
        <f t="shared" si="4"/>
        <v>0</v>
      </c>
      <c r="AJ6" s="676">
        <f t="shared" si="4"/>
        <v>0</v>
      </c>
      <c r="AK6" s="676">
        <f t="shared" si="4"/>
        <v>0</v>
      </c>
      <c r="AL6" s="676">
        <f t="shared" si="4"/>
        <v>0</v>
      </c>
      <c r="AM6" s="676">
        <f t="shared" si="4"/>
        <v>0</v>
      </c>
      <c r="AN6" s="676">
        <f t="shared" si="4"/>
        <v>0</v>
      </c>
      <c r="AO6" s="676">
        <f t="shared" si="4"/>
        <v>0</v>
      </c>
      <c r="AP6" s="676">
        <f t="shared" si="4"/>
        <v>0</v>
      </c>
      <c r="AQ6" s="676">
        <f t="shared" si="4"/>
        <v>0</v>
      </c>
      <c r="AR6" s="676">
        <f t="shared" si="4"/>
        <v>0</v>
      </c>
      <c r="AS6" s="676">
        <f t="shared" si="4"/>
        <v>0</v>
      </c>
      <c r="AT6" s="676">
        <f t="shared" si="4"/>
        <v>0</v>
      </c>
      <c r="AU6" s="676">
        <f t="shared" si="4"/>
        <v>0</v>
      </c>
      <c r="AV6" s="676">
        <f t="shared" si="4"/>
        <v>0</v>
      </c>
      <c r="AW6" s="676">
        <f t="shared" si="4"/>
        <v>0</v>
      </c>
      <c r="AX6" s="676">
        <f t="shared" si="4"/>
        <v>0</v>
      </c>
      <c r="AY6" s="676">
        <f t="shared" si="4"/>
        <v>0</v>
      </c>
      <c r="AZ6" s="676">
        <f t="shared" si="4"/>
        <v>0</v>
      </c>
      <c r="BA6" s="676">
        <f t="shared" si="4"/>
        <v>0</v>
      </c>
      <c r="BB6" s="676">
        <f t="shared" si="4"/>
        <v>0</v>
      </c>
      <c r="BC6" s="676">
        <f t="shared" si="4"/>
        <v>0</v>
      </c>
      <c r="BD6" s="676">
        <f t="shared" ref="BD6:CI6" si="5">SUMIF($C:$C,"58.1x",BD:BD)</f>
        <v>0</v>
      </c>
      <c r="BE6" s="676">
        <f t="shared" si="5"/>
        <v>0</v>
      </c>
      <c r="BF6" s="676">
        <f t="shared" si="5"/>
        <v>0</v>
      </c>
      <c r="BG6" s="676">
        <f t="shared" si="5"/>
        <v>0</v>
      </c>
      <c r="BH6" s="676">
        <f t="shared" si="5"/>
        <v>0</v>
      </c>
      <c r="BI6" s="676">
        <f t="shared" si="5"/>
        <v>0</v>
      </c>
      <c r="BJ6" s="676">
        <f t="shared" si="5"/>
        <v>0</v>
      </c>
      <c r="BK6" s="676">
        <f t="shared" si="5"/>
        <v>0</v>
      </c>
      <c r="BL6" s="676">
        <f t="shared" si="5"/>
        <v>0</v>
      </c>
      <c r="BM6" s="676">
        <f t="shared" si="5"/>
        <v>0</v>
      </c>
      <c r="BN6" s="676">
        <f t="shared" si="5"/>
        <v>0</v>
      </c>
      <c r="BO6" s="676">
        <f t="shared" si="5"/>
        <v>0</v>
      </c>
      <c r="BP6" s="676">
        <f t="shared" si="5"/>
        <v>0</v>
      </c>
      <c r="BQ6" s="676">
        <f t="shared" si="5"/>
        <v>0</v>
      </c>
      <c r="BR6" s="676">
        <f t="shared" si="5"/>
        <v>0</v>
      </c>
      <c r="BS6" s="676">
        <f t="shared" si="5"/>
        <v>0</v>
      </c>
      <c r="BT6" s="676">
        <f t="shared" si="5"/>
        <v>0</v>
      </c>
      <c r="BU6" s="676">
        <f t="shared" si="5"/>
        <v>0</v>
      </c>
      <c r="BV6" s="676">
        <f t="shared" si="5"/>
        <v>0</v>
      </c>
      <c r="BW6" s="676">
        <f t="shared" si="5"/>
        <v>0</v>
      </c>
      <c r="BX6" s="676">
        <f t="shared" si="5"/>
        <v>0</v>
      </c>
      <c r="BY6" s="676">
        <f t="shared" si="5"/>
        <v>0</v>
      </c>
      <c r="BZ6" s="676">
        <f t="shared" si="5"/>
        <v>0</v>
      </c>
      <c r="CA6" s="676">
        <f t="shared" si="5"/>
        <v>0</v>
      </c>
      <c r="CB6" s="676">
        <f t="shared" si="5"/>
        <v>0</v>
      </c>
      <c r="CC6" s="676">
        <f t="shared" si="5"/>
        <v>0</v>
      </c>
      <c r="CD6" s="676">
        <f t="shared" si="5"/>
        <v>0</v>
      </c>
      <c r="CE6" s="676">
        <f t="shared" si="5"/>
        <v>0</v>
      </c>
      <c r="CF6" s="676">
        <f t="shared" si="5"/>
        <v>0</v>
      </c>
      <c r="CG6" s="676">
        <f t="shared" si="5"/>
        <v>0</v>
      </c>
      <c r="CH6" s="676">
        <f t="shared" si="5"/>
        <v>0</v>
      </c>
      <c r="CI6" s="676">
        <f t="shared" si="5"/>
        <v>0</v>
      </c>
      <c r="CJ6" s="676">
        <f t="shared" ref="CJ6:DO6" si="6">SUMIF($C:$C,"58.1x",CJ:CJ)</f>
        <v>0</v>
      </c>
      <c r="CK6" s="676">
        <f t="shared" si="6"/>
        <v>0</v>
      </c>
      <c r="CL6" s="676">
        <f t="shared" si="6"/>
        <v>0</v>
      </c>
      <c r="CM6" s="676">
        <f t="shared" si="6"/>
        <v>0</v>
      </c>
      <c r="CN6" s="676">
        <f t="shared" si="6"/>
        <v>0</v>
      </c>
      <c r="CO6" s="676">
        <f t="shared" si="6"/>
        <v>0</v>
      </c>
      <c r="CP6" s="676">
        <f t="shared" si="6"/>
        <v>0</v>
      </c>
      <c r="CQ6" s="676">
        <f t="shared" si="6"/>
        <v>0</v>
      </c>
      <c r="CR6" s="676">
        <f t="shared" si="6"/>
        <v>0</v>
      </c>
      <c r="CS6" s="676">
        <f t="shared" si="6"/>
        <v>0</v>
      </c>
      <c r="CT6" s="676">
        <f t="shared" si="6"/>
        <v>0</v>
      </c>
      <c r="CU6" s="676">
        <f t="shared" si="6"/>
        <v>0</v>
      </c>
      <c r="CV6" s="676">
        <f t="shared" si="6"/>
        <v>0</v>
      </c>
      <c r="CW6" s="676">
        <f t="shared" si="6"/>
        <v>0</v>
      </c>
      <c r="CX6" s="676">
        <f t="shared" si="6"/>
        <v>0</v>
      </c>
      <c r="CY6" s="691">
        <f t="shared" si="6"/>
        <v>0</v>
      </c>
      <c r="CZ6" s="692">
        <f t="shared" si="6"/>
        <v>0</v>
      </c>
      <c r="DA6" s="692">
        <f t="shared" si="6"/>
        <v>0</v>
      </c>
      <c r="DB6" s="692">
        <f t="shared" si="6"/>
        <v>0</v>
      </c>
      <c r="DC6" s="692">
        <f t="shared" si="6"/>
        <v>0</v>
      </c>
      <c r="DD6" s="692">
        <f t="shared" si="6"/>
        <v>0</v>
      </c>
      <c r="DE6" s="692">
        <f t="shared" si="6"/>
        <v>0</v>
      </c>
      <c r="DF6" s="692">
        <f t="shared" si="6"/>
        <v>0</v>
      </c>
      <c r="DG6" s="692">
        <f t="shared" si="6"/>
        <v>0</v>
      </c>
      <c r="DH6" s="692">
        <f t="shared" si="6"/>
        <v>0</v>
      </c>
      <c r="DI6" s="692">
        <f t="shared" si="6"/>
        <v>0</v>
      </c>
      <c r="DJ6" s="692">
        <f t="shared" si="6"/>
        <v>0</v>
      </c>
      <c r="DK6" s="692">
        <f t="shared" si="6"/>
        <v>0</v>
      </c>
      <c r="DL6" s="692">
        <f t="shared" si="6"/>
        <v>0</v>
      </c>
      <c r="DM6" s="692">
        <f t="shared" si="6"/>
        <v>0</v>
      </c>
      <c r="DN6" s="692">
        <f t="shared" si="6"/>
        <v>0</v>
      </c>
      <c r="DO6" s="692">
        <f t="shared" si="6"/>
        <v>0</v>
      </c>
      <c r="DP6" s="692">
        <f t="shared" ref="DP6:DW6" si="7">SUMIF($C:$C,"58.1x",DP:DP)</f>
        <v>0</v>
      </c>
      <c r="DQ6" s="692">
        <f t="shared" si="7"/>
        <v>0</v>
      </c>
      <c r="DR6" s="692">
        <f t="shared" si="7"/>
        <v>0</v>
      </c>
      <c r="DS6" s="692">
        <f t="shared" si="7"/>
        <v>0</v>
      </c>
      <c r="DT6" s="692">
        <f t="shared" si="7"/>
        <v>0</v>
      </c>
      <c r="DU6" s="692">
        <f t="shared" si="7"/>
        <v>0</v>
      </c>
      <c r="DV6" s="692">
        <f t="shared" si="7"/>
        <v>0</v>
      </c>
      <c r="DW6" s="693">
        <f t="shared" si="7"/>
        <v>0</v>
      </c>
      <c r="DX6" s="682"/>
    </row>
    <row r="7" spans="2:128" ht="28.5" x14ac:dyDescent="0.2">
      <c r="B7" s="694" t="s">
        <v>490</v>
      </c>
      <c r="C7" s="695"/>
      <c r="D7" s="695"/>
      <c r="E7" s="695"/>
      <c r="F7" s="695"/>
      <c r="G7" s="820"/>
      <c r="H7" s="696" t="s">
        <v>492</v>
      </c>
      <c r="I7" s="697">
        <f>MAX(X7:AV7)</f>
        <v>0</v>
      </c>
      <c r="J7" s="696">
        <f>SUMPRODUCT($X$2:$CY$2,$X7:$CY7)*365</f>
        <v>0</v>
      </c>
      <c r="K7" s="696">
        <f>SUMPRODUCT($X$2:$CY$2,$X8:$CY8)+SUMPRODUCT($X$2:$CY$2,$X9:$CY9)+SUMPRODUCT($X$2:$CY$2,$X10:$CY10)</f>
        <v>0</v>
      </c>
      <c r="L7" s="696">
        <f>SUMPRODUCT($X$2:$CY$2,$X11:$CY11) +SUMPRODUCT($X$2:$CY$2,$X12:$CY12)</f>
        <v>0</v>
      </c>
      <c r="M7" s="696">
        <f>SUMPRODUCT($X$2:$CY$2,$X13:$CY13)</f>
        <v>0</v>
      </c>
      <c r="N7" s="696">
        <f>SUMPRODUCT($X$2:$CY$2,$X16:$CY16) +SUMPRODUCT($X$2:$CY$2,$X17:$CY17)</f>
        <v>0</v>
      </c>
      <c r="O7" s="696">
        <f>SUMPRODUCT($X$2:$CY$2,$X14:$CY14) +SUMPRODUCT($X$2:$CY$2,$X15:$CY15) +SUMPRODUCT($X$2:$CY$2,$X18:$CY18)</f>
        <v>0</v>
      </c>
      <c r="P7" s="696">
        <f>SUM(K7:O7)</f>
        <v>0</v>
      </c>
      <c r="Q7" s="696" t="e">
        <f>(SUM(K7:M7)*100000)/(J7*1000)</f>
        <v>#DIV/0!</v>
      </c>
      <c r="R7" s="698" t="e">
        <f>(P7*100000)/(J7*1000)</f>
        <v>#DIV/0!</v>
      </c>
      <c r="S7" s="699"/>
      <c r="T7" s="700"/>
      <c r="U7" s="808" t="s">
        <v>493</v>
      </c>
      <c r="V7" s="724" t="s">
        <v>121</v>
      </c>
      <c r="W7" s="809" t="s">
        <v>72</v>
      </c>
      <c r="X7" s="701"/>
      <c r="Y7" s="701"/>
      <c r="Z7" s="701"/>
      <c r="AA7" s="701"/>
      <c r="AB7" s="701"/>
      <c r="AC7" s="701"/>
      <c r="AD7" s="701"/>
      <c r="AE7" s="701"/>
      <c r="AF7" s="701"/>
      <c r="AG7" s="701"/>
      <c r="AH7" s="701"/>
      <c r="AI7" s="701"/>
      <c r="AJ7" s="701"/>
      <c r="AK7" s="702"/>
      <c r="AL7" s="702"/>
      <c r="AM7" s="702"/>
      <c r="AN7" s="702"/>
      <c r="AO7" s="702"/>
      <c r="AP7" s="702"/>
      <c r="AQ7" s="702"/>
      <c r="AR7" s="702"/>
      <c r="AS7" s="702"/>
      <c r="AT7" s="702"/>
      <c r="AU7" s="702"/>
      <c r="AV7" s="702"/>
      <c r="AW7" s="702"/>
      <c r="AX7" s="702"/>
      <c r="AY7" s="702"/>
      <c r="AZ7" s="702"/>
      <c r="BA7" s="702"/>
      <c r="BB7" s="702"/>
      <c r="BC7" s="702"/>
      <c r="BD7" s="702"/>
      <c r="BE7" s="702"/>
      <c r="BF7" s="702"/>
      <c r="BG7" s="702"/>
      <c r="BH7" s="702"/>
      <c r="BI7" s="702"/>
      <c r="BJ7" s="702"/>
      <c r="BK7" s="702"/>
      <c r="BL7" s="702"/>
      <c r="BM7" s="702"/>
      <c r="BN7" s="702"/>
      <c r="BO7" s="702"/>
      <c r="BP7" s="702"/>
      <c r="BQ7" s="702"/>
      <c r="BR7" s="702"/>
      <c r="BS7" s="702"/>
      <c r="BT7" s="702"/>
      <c r="BU7" s="702"/>
      <c r="BV7" s="702"/>
      <c r="BW7" s="702"/>
      <c r="BX7" s="702"/>
      <c r="BY7" s="702"/>
      <c r="BZ7" s="702"/>
      <c r="CA7" s="702"/>
      <c r="CB7" s="702"/>
      <c r="CC7" s="702"/>
      <c r="CD7" s="702"/>
      <c r="CE7" s="703"/>
      <c r="CF7" s="703"/>
      <c r="CG7" s="703"/>
      <c r="CH7" s="703"/>
      <c r="CI7" s="703"/>
      <c r="CJ7" s="703"/>
      <c r="CK7" s="703"/>
      <c r="CL7" s="703"/>
      <c r="CM7" s="703"/>
      <c r="CN7" s="703"/>
      <c r="CO7" s="703"/>
      <c r="CP7" s="703"/>
      <c r="CQ7" s="703"/>
      <c r="CR7" s="703"/>
      <c r="CS7" s="703"/>
      <c r="CT7" s="703"/>
      <c r="CU7" s="703"/>
      <c r="CV7" s="703"/>
      <c r="CW7" s="703"/>
      <c r="CX7" s="703"/>
      <c r="CY7" s="704"/>
      <c r="CZ7" s="705">
        <v>0</v>
      </c>
      <c r="DA7" s="706">
        <v>0</v>
      </c>
      <c r="DB7" s="706">
        <v>0</v>
      </c>
      <c r="DC7" s="706">
        <v>0</v>
      </c>
      <c r="DD7" s="706">
        <v>0</v>
      </c>
      <c r="DE7" s="706">
        <v>0</v>
      </c>
      <c r="DF7" s="706">
        <v>0</v>
      </c>
      <c r="DG7" s="706">
        <v>0</v>
      </c>
      <c r="DH7" s="706">
        <v>0</v>
      </c>
      <c r="DI7" s="706">
        <v>0</v>
      </c>
      <c r="DJ7" s="706">
        <v>0</v>
      </c>
      <c r="DK7" s="706">
        <v>0</v>
      </c>
      <c r="DL7" s="706">
        <v>0</v>
      </c>
      <c r="DM7" s="706">
        <v>0</v>
      </c>
      <c r="DN7" s="706">
        <v>0</v>
      </c>
      <c r="DO7" s="706">
        <v>0</v>
      </c>
      <c r="DP7" s="706">
        <v>0</v>
      </c>
      <c r="DQ7" s="706">
        <v>0</v>
      </c>
      <c r="DR7" s="706">
        <v>0</v>
      </c>
      <c r="DS7" s="706">
        <v>0</v>
      </c>
      <c r="DT7" s="706">
        <v>0</v>
      </c>
      <c r="DU7" s="706">
        <v>0</v>
      </c>
      <c r="DV7" s="706">
        <v>0</v>
      </c>
      <c r="DW7" s="707">
        <v>0</v>
      </c>
      <c r="DX7" s="682"/>
    </row>
    <row r="8" spans="2:128" x14ac:dyDescent="0.2">
      <c r="B8" s="708"/>
      <c r="C8" s="709"/>
      <c r="D8" s="710"/>
      <c r="E8" s="711"/>
      <c r="F8" s="711"/>
      <c r="G8" s="710"/>
      <c r="H8" s="711"/>
      <c r="I8" s="711"/>
      <c r="J8" s="711"/>
      <c r="K8" s="711"/>
      <c r="L8" s="711"/>
      <c r="M8" s="711"/>
      <c r="N8" s="711"/>
      <c r="O8" s="711"/>
      <c r="P8" s="711"/>
      <c r="Q8" s="711"/>
      <c r="R8" s="712"/>
      <c r="S8" s="711"/>
      <c r="T8" s="711"/>
      <c r="U8" s="723" t="s">
        <v>494</v>
      </c>
      <c r="V8" s="724" t="s">
        <v>121</v>
      </c>
      <c r="W8" s="809" t="s">
        <v>495</v>
      </c>
      <c r="X8" s="701"/>
      <c r="Y8" s="701"/>
      <c r="Z8" s="701"/>
      <c r="AA8" s="701"/>
      <c r="AB8" s="701"/>
      <c r="AC8" s="701"/>
      <c r="AD8" s="701"/>
      <c r="AE8" s="701"/>
      <c r="AF8" s="701"/>
      <c r="AG8" s="701"/>
      <c r="AH8" s="701"/>
      <c r="AI8" s="701"/>
      <c r="AJ8" s="701"/>
      <c r="AK8" s="702"/>
      <c r="AL8" s="702"/>
      <c r="AM8" s="702"/>
      <c r="AN8" s="702"/>
      <c r="AO8" s="702"/>
      <c r="AP8" s="702"/>
      <c r="AQ8" s="702"/>
      <c r="AR8" s="702"/>
      <c r="AS8" s="702"/>
      <c r="AT8" s="702"/>
      <c r="AU8" s="702"/>
      <c r="AV8" s="702"/>
      <c r="AW8" s="702"/>
      <c r="AX8" s="702"/>
      <c r="AY8" s="702"/>
      <c r="AZ8" s="702"/>
      <c r="BA8" s="702"/>
      <c r="BB8" s="702"/>
      <c r="BC8" s="702"/>
      <c r="BD8" s="702"/>
      <c r="BE8" s="702"/>
      <c r="BF8" s="702"/>
      <c r="BG8" s="702"/>
      <c r="BH8" s="702"/>
      <c r="BI8" s="702"/>
      <c r="BJ8" s="702"/>
      <c r="BK8" s="702"/>
      <c r="BL8" s="702"/>
      <c r="BM8" s="702"/>
      <c r="BN8" s="702"/>
      <c r="BO8" s="702"/>
      <c r="BP8" s="702"/>
      <c r="BQ8" s="702"/>
      <c r="BR8" s="702"/>
      <c r="BS8" s="702"/>
      <c r="BT8" s="702"/>
      <c r="BU8" s="702"/>
      <c r="BV8" s="702"/>
      <c r="BW8" s="702"/>
      <c r="BX8" s="702"/>
      <c r="BY8" s="702"/>
      <c r="BZ8" s="702"/>
      <c r="CA8" s="702"/>
      <c r="CB8" s="702"/>
      <c r="CC8" s="702"/>
      <c r="CD8" s="702"/>
      <c r="CE8" s="703"/>
      <c r="CF8" s="703"/>
      <c r="CG8" s="703"/>
      <c r="CH8" s="703"/>
      <c r="CI8" s="703"/>
      <c r="CJ8" s="703"/>
      <c r="CK8" s="703"/>
      <c r="CL8" s="703"/>
      <c r="CM8" s="703"/>
      <c r="CN8" s="703"/>
      <c r="CO8" s="703"/>
      <c r="CP8" s="703"/>
      <c r="CQ8" s="703"/>
      <c r="CR8" s="703"/>
      <c r="CS8" s="703"/>
      <c r="CT8" s="703"/>
      <c r="CU8" s="703"/>
      <c r="CV8" s="703"/>
      <c r="CW8" s="703"/>
      <c r="CX8" s="703"/>
      <c r="CY8" s="704"/>
      <c r="CZ8" s="705">
        <v>0</v>
      </c>
      <c r="DA8" s="706">
        <v>0</v>
      </c>
      <c r="DB8" s="706">
        <v>0</v>
      </c>
      <c r="DC8" s="706">
        <v>0</v>
      </c>
      <c r="DD8" s="706">
        <v>0</v>
      </c>
      <c r="DE8" s="706">
        <v>0</v>
      </c>
      <c r="DF8" s="706">
        <v>0</v>
      </c>
      <c r="DG8" s="706">
        <v>0</v>
      </c>
      <c r="DH8" s="706">
        <v>0</v>
      </c>
      <c r="DI8" s="706">
        <v>0</v>
      </c>
      <c r="DJ8" s="706">
        <v>0</v>
      </c>
      <c r="DK8" s="706">
        <v>0</v>
      </c>
      <c r="DL8" s="706">
        <v>0</v>
      </c>
      <c r="DM8" s="706">
        <v>0</v>
      </c>
      <c r="DN8" s="706">
        <v>0</v>
      </c>
      <c r="DO8" s="706">
        <v>0</v>
      </c>
      <c r="DP8" s="706">
        <v>0</v>
      </c>
      <c r="DQ8" s="706">
        <v>0</v>
      </c>
      <c r="DR8" s="706">
        <v>0</v>
      </c>
      <c r="DS8" s="706">
        <v>0</v>
      </c>
      <c r="DT8" s="706">
        <v>0</v>
      </c>
      <c r="DU8" s="706">
        <v>0</v>
      </c>
      <c r="DV8" s="706">
        <v>0</v>
      </c>
      <c r="DW8" s="707">
        <v>0</v>
      </c>
      <c r="DX8" s="682"/>
    </row>
    <row r="9" spans="2:128" x14ac:dyDescent="0.2">
      <c r="B9" s="713"/>
      <c r="C9" s="714"/>
      <c r="D9" s="715"/>
      <c r="E9" s="715"/>
      <c r="F9" s="715"/>
      <c r="G9" s="715"/>
      <c r="H9" s="715"/>
      <c r="I9" s="715"/>
      <c r="J9" s="715"/>
      <c r="K9" s="715"/>
      <c r="L9" s="715"/>
      <c r="M9" s="715"/>
      <c r="N9" s="715"/>
      <c r="O9" s="715"/>
      <c r="P9" s="715"/>
      <c r="Q9" s="715"/>
      <c r="R9" s="716"/>
      <c r="S9" s="715"/>
      <c r="T9" s="715"/>
      <c r="U9" s="723" t="s">
        <v>496</v>
      </c>
      <c r="V9" s="724" t="s">
        <v>121</v>
      </c>
      <c r="W9" s="809" t="s">
        <v>495</v>
      </c>
      <c r="X9" s="701"/>
      <c r="Y9" s="701"/>
      <c r="Z9" s="701"/>
      <c r="AA9" s="701"/>
      <c r="AB9" s="701"/>
      <c r="AC9" s="701"/>
      <c r="AD9" s="701"/>
      <c r="AE9" s="701"/>
      <c r="AF9" s="701"/>
      <c r="AG9" s="701"/>
      <c r="AH9" s="701"/>
      <c r="AI9" s="701"/>
      <c r="AJ9" s="701"/>
      <c r="AK9" s="702"/>
      <c r="AL9" s="702"/>
      <c r="AM9" s="702"/>
      <c r="AN9" s="702"/>
      <c r="AO9" s="702"/>
      <c r="AP9" s="702"/>
      <c r="AQ9" s="702"/>
      <c r="AR9" s="702"/>
      <c r="AS9" s="702"/>
      <c r="AT9" s="702"/>
      <c r="AU9" s="702"/>
      <c r="AV9" s="702"/>
      <c r="AW9" s="702"/>
      <c r="AX9" s="702"/>
      <c r="AY9" s="702"/>
      <c r="AZ9" s="702"/>
      <c r="BA9" s="702"/>
      <c r="BB9" s="702"/>
      <c r="BC9" s="702"/>
      <c r="BD9" s="702"/>
      <c r="BE9" s="702"/>
      <c r="BF9" s="702"/>
      <c r="BG9" s="702"/>
      <c r="BH9" s="702"/>
      <c r="BI9" s="702"/>
      <c r="BJ9" s="702"/>
      <c r="BK9" s="702"/>
      <c r="BL9" s="702"/>
      <c r="BM9" s="702"/>
      <c r="BN9" s="702"/>
      <c r="BO9" s="702"/>
      <c r="BP9" s="702"/>
      <c r="BQ9" s="702"/>
      <c r="BR9" s="702"/>
      <c r="BS9" s="702"/>
      <c r="BT9" s="702"/>
      <c r="BU9" s="702"/>
      <c r="BV9" s="702"/>
      <c r="BW9" s="702"/>
      <c r="BX9" s="702"/>
      <c r="BY9" s="702"/>
      <c r="BZ9" s="702"/>
      <c r="CA9" s="702"/>
      <c r="CB9" s="702"/>
      <c r="CC9" s="702"/>
      <c r="CD9" s="702"/>
      <c r="CE9" s="703"/>
      <c r="CF9" s="703"/>
      <c r="CG9" s="703"/>
      <c r="CH9" s="703"/>
      <c r="CI9" s="703"/>
      <c r="CJ9" s="703"/>
      <c r="CK9" s="703"/>
      <c r="CL9" s="703"/>
      <c r="CM9" s="703"/>
      <c r="CN9" s="703"/>
      <c r="CO9" s="703"/>
      <c r="CP9" s="703"/>
      <c r="CQ9" s="703"/>
      <c r="CR9" s="703"/>
      <c r="CS9" s="703"/>
      <c r="CT9" s="703"/>
      <c r="CU9" s="703"/>
      <c r="CV9" s="703"/>
      <c r="CW9" s="703"/>
      <c r="CX9" s="703"/>
      <c r="CY9" s="704"/>
      <c r="CZ9" s="705">
        <v>0</v>
      </c>
      <c r="DA9" s="706">
        <v>0</v>
      </c>
      <c r="DB9" s="706">
        <v>0</v>
      </c>
      <c r="DC9" s="706">
        <v>0</v>
      </c>
      <c r="DD9" s="706">
        <v>0</v>
      </c>
      <c r="DE9" s="706">
        <v>0</v>
      </c>
      <c r="DF9" s="706">
        <v>0</v>
      </c>
      <c r="DG9" s="706">
        <v>0</v>
      </c>
      <c r="DH9" s="706">
        <v>0</v>
      </c>
      <c r="DI9" s="706">
        <v>0</v>
      </c>
      <c r="DJ9" s="706">
        <v>0</v>
      </c>
      <c r="DK9" s="706">
        <v>0</v>
      </c>
      <c r="DL9" s="706">
        <v>0</v>
      </c>
      <c r="DM9" s="706">
        <v>0</v>
      </c>
      <c r="DN9" s="706">
        <v>0</v>
      </c>
      <c r="DO9" s="706">
        <v>0</v>
      </c>
      <c r="DP9" s="706">
        <v>0</v>
      </c>
      <c r="DQ9" s="706">
        <v>0</v>
      </c>
      <c r="DR9" s="706">
        <v>0</v>
      </c>
      <c r="DS9" s="706">
        <v>0</v>
      </c>
      <c r="DT9" s="706">
        <v>0</v>
      </c>
      <c r="DU9" s="706">
        <v>0</v>
      </c>
      <c r="DV9" s="706">
        <v>0</v>
      </c>
      <c r="DW9" s="707">
        <v>0</v>
      </c>
      <c r="DX9" s="682"/>
    </row>
    <row r="10" spans="2:128" x14ac:dyDescent="0.2">
      <c r="B10" s="713"/>
      <c r="C10" s="714"/>
      <c r="D10" s="715"/>
      <c r="E10" s="715"/>
      <c r="F10" s="715"/>
      <c r="G10" s="715"/>
      <c r="H10" s="715"/>
      <c r="I10" s="715"/>
      <c r="J10" s="715"/>
      <c r="K10" s="715"/>
      <c r="L10" s="715"/>
      <c r="M10" s="715"/>
      <c r="N10" s="715"/>
      <c r="O10" s="715"/>
      <c r="P10" s="715"/>
      <c r="Q10" s="715"/>
      <c r="R10" s="716"/>
      <c r="S10" s="715"/>
      <c r="T10" s="715"/>
      <c r="U10" s="723" t="s">
        <v>783</v>
      </c>
      <c r="V10" s="724" t="s">
        <v>121</v>
      </c>
      <c r="W10" s="809" t="s">
        <v>495</v>
      </c>
      <c r="X10" s="701"/>
      <c r="Y10" s="701"/>
      <c r="Z10" s="701"/>
      <c r="AA10" s="701"/>
      <c r="AB10" s="701"/>
      <c r="AC10" s="701"/>
      <c r="AD10" s="701"/>
      <c r="AE10" s="701"/>
      <c r="AF10" s="701"/>
      <c r="AG10" s="701"/>
      <c r="AH10" s="701"/>
      <c r="AI10" s="701"/>
      <c r="AJ10" s="701"/>
      <c r="AK10" s="702"/>
      <c r="AL10" s="702"/>
      <c r="AM10" s="702"/>
      <c r="AN10" s="702"/>
      <c r="AO10" s="702"/>
      <c r="AP10" s="702"/>
      <c r="AQ10" s="702"/>
      <c r="AR10" s="702"/>
      <c r="AS10" s="702"/>
      <c r="AT10" s="702"/>
      <c r="AU10" s="702"/>
      <c r="AV10" s="702"/>
      <c r="AW10" s="702"/>
      <c r="AX10" s="702"/>
      <c r="AY10" s="702"/>
      <c r="AZ10" s="702"/>
      <c r="BA10" s="702"/>
      <c r="BB10" s="702"/>
      <c r="BC10" s="702"/>
      <c r="BD10" s="702"/>
      <c r="BE10" s="702"/>
      <c r="BF10" s="702"/>
      <c r="BG10" s="702"/>
      <c r="BH10" s="702"/>
      <c r="BI10" s="702"/>
      <c r="BJ10" s="702"/>
      <c r="BK10" s="702"/>
      <c r="BL10" s="702"/>
      <c r="BM10" s="702"/>
      <c r="BN10" s="702"/>
      <c r="BO10" s="702"/>
      <c r="BP10" s="702"/>
      <c r="BQ10" s="702"/>
      <c r="BR10" s="702"/>
      <c r="BS10" s="702"/>
      <c r="BT10" s="702"/>
      <c r="BU10" s="702"/>
      <c r="BV10" s="702"/>
      <c r="BW10" s="702"/>
      <c r="BX10" s="702"/>
      <c r="BY10" s="702"/>
      <c r="BZ10" s="702"/>
      <c r="CA10" s="702"/>
      <c r="CB10" s="702"/>
      <c r="CC10" s="702"/>
      <c r="CD10" s="702"/>
      <c r="CE10" s="703"/>
      <c r="CF10" s="703"/>
      <c r="CG10" s="703"/>
      <c r="CH10" s="703"/>
      <c r="CI10" s="703"/>
      <c r="CJ10" s="703"/>
      <c r="CK10" s="703"/>
      <c r="CL10" s="703"/>
      <c r="CM10" s="703"/>
      <c r="CN10" s="703"/>
      <c r="CO10" s="703"/>
      <c r="CP10" s="703"/>
      <c r="CQ10" s="703"/>
      <c r="CR10" s="703"/>
      <c r="CS10" s="703"/>
      <c r="CT10" s="703"/>
      <c r="CU10" s="703"/>
      <c r="CV10" s="703"/>
      <c r="CW10" s="703"/>
      <c r="CX10" s="703"/>
      <c r="CY10" s="704"/>
      <c r="CZ10" s="705"/>
      <c r="DA10" s="706"/>
      <c r="DB10" s="706"/>
      <c r="DC10" s="706"/>
      <c r="DD10" s="706"/>
      <c r="DE10" s="706"/>
      <c r="DF10" s="706"/>
      <c r="DG10" s="706"/>
      <c r="DH10" s="706"/>
      <c r="DI10" s="706"/>
      <c r="DJ10" s="706"/>
      <c r="DK10" s="706"/>
      <c r="DL10" s="706"/>
      <c r="DM10" s="706"/>
      <c r="DN10" s="706"/>
      <c r="DO10" s="706"/>
      <c r="DP10" s="706"/>
      <c r="DQ10" s="706"/>
      <c r="DR10" s="706"/>
      <c r="DS10" s="706"/>
      <c r="DT10" s="706"/>
      <c r="DU10" s="706"/>
      <c r="DV10" s="706"/>
      <c r="DW10" s="707"/>
      <c r="DX10" s="682"/>
    </row>
    <row r="11" spans="2:128" x14ac:dyDescent="0.2">
      <c r="B11" s="717"/>
      <c r="C11" s="718"/>
      <c r="D11" s="654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719"/>
      <c r="S11" s="654"/>
      <c r="T11" s="654"/>
      <c r="U11" s="723" t="s">
        <v>497</v>
      </c>
      <c r="V11" s="724" t="s">
        <v>121</v>
      </c>
      <c r="W11" s="725" t="s">
        <v>495</v>
      </c>
      <c r="X11" s="701"/>
      <c r="Y11" s="701"/>
      <c r="Z11" s="701"/>
      <c r="AA11" s="701"/>
      <c r="AB11" s="701"/>
      <c r="AC11" s="701"/>
      <c r="AD11" s="701"/>
      <c r="AE11" s="701"/>
      <c r="AF11" s="701"/>
      <c r="AG11" s="701"/>
      <c r="AH11" s="701"/>
      <c r="AI11" s="701"/>
      <c r="AJ11" s="701"/>
      <c r="AK11" s="702"/>
      <c r="AL11" s="702"/>
      <c r="AM11" s="702"/>
      <c r="AN11" s="702"/>
      <c r="AO11" s="702"/>
      <c r="AP11" s="702"/>
      <c r="AQ11" s="702"/>
      <c r="AR11" s="702"/>
      <c r="AS11" s="702"/>
      <c r="AT11" s="702"/>
      <c r="AU11" s="702"/>
      <c r="AV11" s="702"/>
      <c r="AW11" s="702"/>
      <c r="AX11" s="702"/>
      <c r="AY11" s="702"/>
      <c r="AZ11" s="702"/>
      <c r="BA11" s="702"/>
      <c r="BB11" s="702"/>
      <c r="BC11" s="702"/>
      <c r="BD11" s="702"/>
      <c r="BE11" s="702"/>
      <c r="BF11" s="702"/>
      <c r="BG11" s="702"/>
      <c r="BH11" s="702"/>
      <c r="BI11" s="702"/>
      <c r="BJ11" s="702"/>
      <c r="BK11" s="702"/>
      <c r="BL11" s="702"/>
      <c r="BM11" s="702"/>
      <c r="BN11" s="702"/>
      <c r="BO11" s="702"/>
      <c r="BP11" s="702"/>
      <c r="BQ11" s="702"/>
      <c r="BR11" s="702"/>
      <c r="BS11" s="702"/>
      <c r="BT11" s="702"/>
      <c r="BU11" s="702"/>
      <c r="BV11" s="702"/>
      <c r="BW11" s="702"/>
      <c r="BX11" s="702"/>
      <c r="BY11" s="702"/>
      <c r="BZ11" s="702"/>
      <c r="CA11" s="702"/>
      <c r="CB11" s="702"/>
      <c r="CC11" s="702"/>
      <c r="CD11" s="702"/>
      <c r="CE11" s="703"/>
      <c r="CF11" s="703"/>
      <c r="CG11" s="703"/>
      <c r="CH11" s="703"/>
      <c r="CI11" s="703"/>
      <c r="CJ11" s="703"/>
      <c r="CK11" s="703"/>
      <c r="CL11" s="703"/>
      <c r="CM11" s="703"/>
      <c r="CN11" s="703"/>
      <c r="CO11" s="703"/>
      <c r="CP11" s="703"/>
      <c r="CQ11" s="703"/>
      <c r="CR11" s="703"/>
      <c r="CS11" s="703"/>
      <c r="CT11" s="703"/>
      <c r="CU11" s="703"/>
      <c r="CV11" s="703"/>
      <c r="CW11" s="703"/>
      <c r="CX11" s="703"/>
      <c r="CY11" s="704"/>
      <c r="CZ11" s="705">
        <v>0</v>
      </c>
      <c r="DA11" s="706">
        <v>0</v>
      </c>
      <c r="DB11" s="706">
        <v>0</v>
      </c>
      <c r="DC11" s="706">
        <v>0</v>
      </c>
      <c r="DD11" s="706">
        <v>0</v>
      </c>
      <c r="DE11" s="706">
        <v>0</v>
      </c>
      <c r="DF11" s="706">
        <v>0</v>
      </c>
      <c r="DG11" s="706">
        <v>0</v>
      </c>
      <c r="DH11" s="706">
        <v>0</v>
      </c>
      <c r="DI11" s="706">
        <v>0</v>
      </c>
      <c r="DJ11" s="706">
        <v>0</v>
      </c>
      <c r="DK11" s="706">
        <v>0</v>
      </c>
      <c r="DL11" s="706">
        <v>0</v>
      </c>
      <c r="DM11" s="706">
        <v>0</v>
      </c>
      <c r="DN11" s="706">
        <v>0</v>
      </c>
      <c r="DO11" s="706">
        <v>0</v>
      </c>
      <c r="DP11" s="706">
        <v>0</v>
      </c>
      <c r="DQ11" s="706">
        <v>0</v>
      </c>
      <c r="DR11" s="706">
        <v>0</v>
      </c>
      <c r="DS11" s="706">
        <v>0</v>
      </c>
      <c r="DT11" s="706">
        <v>0</v>
      </c>
      <c r="DU11" s="706">
        <v>0</v>
      </c>
      <c r="DV11" s="706">
        <v>0</v>
      </c>
      <c r="DW11" s="707">
        <v>0</v>
      </c>
      <c r="DX11" s="682"/>
    </row>
    <row r="12" spans="2:128" x14ac:dyDescent="0.2">
      <c r="B12" s="720"/>
      <c r="C12" s="721" t="s">
        <v>825</v>
      </c>
      <c r="D12" s="642"/>
      <c r="E12" s="642"/>
      <c r="F12" s="642"/>
      <c r="G12" s="642"/>
      <c r="H12" s="642"/>
      <c r="I12" s="642"/>
      <c r="J12" s="642"/>
      <c r="K12" s="642"/>
      <c r="L12" s="642"/>
      <c r="M12" s="642"/>
      <c r="N12" s="642"/>
      <c r="O12" s="642"/>
      <c r="P12" s="642"/>
      <c r="Q12" s="642"/>
      <c r="R12" s="722"/>
      <c r="S12" s="642"/>
      <c r="T12" s="642"/>
      <c r="U12" s="723" t="s">
        <v>498</v>
      </c>
      <c r="V12" s="724" t="s">
        <v>121</v>
      </c>
      <c r="W12" s="725" t="s">
        <v>495</v>
      </c>
      <c r="X12" s="702"/>
      <c r="Y12" s="702"/>
      <c r="Z12" s="702"/>
      <c r="AA12" s="702"/>
      <c r="AB12" s="702"/>
      <c r="AC12" s="702"/>
      <c r="AD12" s="702"/>
      <c r="AE12" s="702"/>
      <c r="AF12" s="702"/>
      <c r="AG12" s="702"/>
      <c r="AH12" s="702"/>
      <c r="AI12" s="702"/>
      <c r="AJ12" s="702"/>
      <c r="AK12" s="702"/>
      <c r="AL12" s="702"/>
      <c r="AM12" s="702"/>
      <c r="AN12" s="702"/>
      <c r="AO12" s="702"/>
      <c r="AP12" s="702"/>
      <c r="AQ12" s="702"/>
      <c r="AR12" s="702"/>
      <c r="AS12" s="702"/>
      <c r="AT12" s="702"/>
      <c r="AU12" s="702"/>
      <c r="AV12" s="702"/>
      <c r="AW12" s="702"/>
      <c r="AX12" s="702"/>
      <c r="AY12" s="702"/>
      <c r="AZ12" s="702"/>
      <c r="BA12" s="702"/>
      <c r="BB12" s="702"/>
      <c r="BC12" s="702"/>
      <c r="BD12" s="702"/>
      <c r="BE12" s="702"/>
      <c r="BF12" s="702"/>
      <c r="BG12" s="702"/>
      <c r="BH12" s="702"/>
      <c r="BI12" s="702"/>
      <c r="BJ12" s="702"/>
      <c r="BK12" s="702"/>
      <c r="BL12" s="702"/>
      <c r="BM12" s="702"/>
      <c r="BN12" s="702"/>
      <c r="BO12" s="702"/>
      <c r="BP12" s="702"/>
      <c r="BQ12" s="702"/>
      <c r="BR12" s="702"/>
      <c r="BS12" s="702"/>
      <c r="BT12" s="702"/>
      <c r="BU12" s="702"/>
      <c r="BV12" s="702"/>
      <c r="BW12" s="702"/>
      <c r="BX12" s="702"/>
      <c r="BY12" s="702"/>
      <c r="BZ12" s="702"/>
      <c r="CA12" s="702"/>
      <c r="CB12" s="702"/>
      <c r="CC12" s="702"/>
      <c r="CD12" s="702"/>
      <c r="CE12" s="703"/>
      <c r="CF12" s="703"/>
      <c r="CG12" s="703"/>
      <c r="CH12" s="703"/>
      <c r="CI12" s="703"/>
      <c r="CJ12" s="703"/>
      <c r="CK12" s="703"/>
      <c r="CL12" s="703"/>
      <c r="CM12" s="703"/>
      <c r="CN12" s="703"/>
      <c r="CO12" s="703"/>
      <c r="CP12" s="703"/>
      <c r="CQ12" s="703"/>
      <c r="CR12" s="703"/>
      <c r="CS12" s="703"/>
      <c r="CT12" s="703"/>
      <c r="CU12" s="703"/>
      <c r="CV12" s="703"/>
      <c r="CW12" s="703"/>
      <c r="CX12" s="703"/>
      <c r="CY12" s="704"/>
      <c r="CZ12" s="705">
        <v>0</v>
      </c>
      <c r="DA12" s="706">
        <v>0</v>
      </c>
      <c r="DB12" s="706">
        <v>0</v>
      </c>
      <c r="DC12" s="706">
        <v>0</v>
      </c>
      <c r="DD12" s="706">
        <v>0</v>
      </c>
      <c r="DE12" s="706">
        <v>0</v>
      </c>
      <c r="DF12" s="706">
        <v>0</v>
      </c>
      <c r="DG12" s="706">
        <v>0</v>
      </c>
      <c r="DH12" s="706">
        <v>0</v>
      </c>
      <c r="DI12" s="706">
        <v>0</v>
      </c>
      <c r="DJ12" s="706">
        <v>0</v>
      </c>
      <c r="DK12" s="706">
        <v>0</v>
      </c>
      <c r="DL12" s="706">
        <v>0</v>
      </c>
      <c r="DM12" s="706">
        <v>0</v>
      </c>
      <c r="DN12" s="706">
        <v>0</v>
      </c>
      <c r="DO12" s="706">
        <v>0</v>
      </c>
      <c r="DP12" s="706">
        <v>0</v>
      </c>
      <c r="DQ12" s="706">
        <v>0</v>
      </c>
      <c r="DR12" s="706">
        <v>0</v>
      </c>
      <c r="DS12" s="706">
        <v>0</v>
      </c>
      <c r="DT12" s="706">
        <v>0</v>
      </c>
      <c r="DU12" s="706">
        <v>0</v>
      </c>
      <c r="DV12" s="706">
        <v>0</v>
      </c>
      <c r="DW12" s="707">
        <v>0</v>
      </c>
      <c r="DX12" s="682"/>
    </row>
    <row r="13" spans="2:128" x14ac:dyDescent="0.2">
      <c r="B13" s="720"/>
      <c r="C13" s="721"/>
      <c r="D13" s="642"/>
      <c r="E13" s="642"/>
      <c r="F13" s="642"/>
      <c r="G13" s="642"/>
      <c r="H13" s="642"/>
      <c r="I13" s="642"/>
      <c r="J13" s="642"/>
      <c r="K13" s="642"/>
      <c r="L13" s="642"/>
      <c r="M13" s="642"/>
      <c r="N13" s="642"/>
      <c r="O13" s="642"/>
      <c r="P13" s="642"/>
      <c r="Q13" s="642"/>
      <c r="R13" s="722"/>
      <c r="S13" s="642"/>
      <c r="T13" s="642"/>
      <c r="U13" s="726" t="s">
        <v>499</v>
      </c>
      <c r="V13" s="727" t="s">
        <v>121</v>
      </c>
      <c r="W13" s="725" t="s">
        <v>495</v>
      </c>
      <c r="X13" s="702"/>
      <c r="Y13" s="702"/>
      <c r="Z13" s="702"/>
      <c r="AA13" s="702"/>
      <c r="AB13" s="702"/>
      <c r="AC13" s="702"/>
      <c r="AD13" s="702"/>
      <c r="AE13" s="702"/>
      <c r="AF13" s="702"/>
      <c r="AG13" s="702"/>
      <c r="AH13" s="702"/>
      <c r="AI13" s="702"/>
      <c r="AJ13" s="702"/>
      <c r="AK13" s="702"/>
      <c r="AL13" s="702"/>
      <c r="AM13" s="702"/>
      <c r="AN13" s="702"/>
      <c r="AO13" s="702"/>
      <c r="AP13" s="702"/>
      <c r="AQ13" s="702"/>
      <c r="AR13" s="702"/>
      <c r="AS13" s="702"/>
      <c r="AT13" s="702"/>
      <c r="AU13" s="702"/>
      <c r="AV13" s="702"/>
      <c r="AW13" s="702"/>
      <c r="AX13" s="702"/>
      <c r="AY13" s="702"/>
      <c r="AZ13" s="702"/>
      <c r="BA13" s="702"/>
      <c r="BB13" s="702"/>
      <c r="BC13" s="702"/>
      <c r="BD13" s="702"/>
      <c r="BE13" s="702"/>
      <c r="BF13" s="702"/>
      <c r="BG13" s="702"/>
      <c r="BH13" s="702"/>
      <c r="BI13" s="702"/>
      <c r="BJ13" s="702"/>
      <c r="BK13" s="702"/>
      <c r="BL13" s="702"/>
      <c r="BM13" s="702"/>
      <c r="BN13" s="702"/>
      <c r="BO13" s="702"/>
      <c r="BP13" s="702"/>
      <c r="BQ13" s="702"/>
      <c r="BR13" s="702"/>
      <c r="BS13" s="702"/>
      <c r="BT13" s="702"/>
      <c r="BU13" s="702"/>
      <c r="BV13" s="702"/>
      <c r="BW13" s="702"/>
      <c r="BX13" s="702"/>
      <c r="BY13" s="702"/>
      <c r="BZ13" s="702"/>
      <c r="CA13" s="702"/>
      <c r="CB13" s="702"/>
      <c r="CC13" s="702"/>
      <c r="CD13" s="702"/>
      <c r="CE13" s="703"/>
      <c r="CF13" s="703"/>
      <c r="CG13" s="703"/>
      <c r="CH13" s="703"/>
      <c r="CI13" s="703"/>
      <c r="CJ13" s="703"/>
      <c r="CK13" s="703"/>
      <c r="CL13" s="703"/>
      <c r="CM13" s="703"/>
      <c r="CN13" s="703"/>
      <c r="CO13" s="703"/>
      <c r="CP13" s="703"/>
      <c r="CQ13" s="703"/>
      <c r="CR13" s="703"/>
      <c r="CS13" s="703"/>
      <c r="CT13" s="703"/>
      <c r="CU13" s="703"/>
      <c r="CV13" s="703"/>
      <c r="CW13" s="703"/>
      <c r="CX13" s="703"/>
      <c r="CY13" s="704"/>
      <c r="CZ13" s="705">
        <v>0</v>
      </c>
      <c r="DA13" s="706">
        <v>0</v>
      </c>
      <c r="DB13" s="706">
        <v>0</v>
      </c>
      <c r="DC13" s="706">
        <v>0</v>
      </c>
      <c r="DD13" s="706">
        <v>0</v>
      </c>
      <c r="DE13" s="706">
        <v>0</v>
      </c>
      <c r="DF13" s="706">
        <v>0</v>
      </c>
      <c r="DG13" s="706">
        <v>0</v>
      </c>
      <c r="DH13" s="706">
        <v>0</v>
      </c>
      <c r="DI13" s="706">
        <v>0</v>
      </c>
      <c r="DJ13" s="706">
        <v>0</v>
      </c>
      <c r="DK13" s="706">
        <v>0</v>
      </c>
      <c r="DL13" s="706">
        <v>0</v>
      </c>
      <c r="DM13" s="706">
        <v>0</v>
      </c>
      <c r="DN13" s="706">
        <v>0</v>
      </c>
      <c r="DO13" s="706">
        <v>0</v>
      </c>
      <c r="DP13" s="706">
        <v>0</v>
      </c>
      <c r="DQ13" s="706">
        <v>0</v>
      </c>
      <c r="DR13" s="706">
        <v>0</v>
      </c>
      <c r="DS13" s="706">
        <v>0</v>
      </c>
      <c r="DT13" s="706">
        <v>0</v>
      </c>
      <c r="DU13" s="706">
        <v>0</v>
      </c>
      <c r="DV13" s="706">
        <v>0</v>
      </c>
      <c r="DW13" s="707">
        <v>0</v>
      </c>
      <c r="DX13" s="682"/>
    </row>
    <row r="14" spans="2:128" x14ac:dyDescent="0.2">
      <c r="B14" s="720"/>
      <c r="C14" s="721"/>
      <c r="D14" s="642"/>
      <c r="E14" s="642"/>
      <c r="F14" s="642"/>
      <c r="G14" s="642"/>
      <c r="H14" s="642"/>
      <c r="I14" s="642"/>
      <c r="J14" s="642"/>
      <c r="K14" s="642"/>
      <c r="L14" s="642"/>
      <c r="M14" s="642"/>
      <c r="N14" s="642"/>
      <c r="O14" s="642"/>
      <c r="P14" s="642"/>
      <c r="Q14" s="642"/>
      <c r="R14" s="722"/>
      <c r="S14" s="642"/>
      <c r="T14" s="642"/>
      <c r="U14" s="723" t="s">
        <v>500</v>
      </c>
      <c r="V14" s="724" t="s">
        <v>121</v>
      </c>
      <c r="W14" s="725" t="s">
        <v>495</v>
      </c>
      <c r="X14" s="702"/>
      <c r="Y14" s="702"/>
      <c r="Z14" s="702"/>
      <c r="AA14" s="702"/>
      <c r="AB14" s="702"/>
      <c r="AC14" s="702"/>
      <c r="AD14" s="702"/>
      <c r="AE14" s="702"/>
      <c r="AF14" s="702"/>
      <c r="AG14" s="702"/>
      <c r="AH14" s="702"/>
      <c r="AI14" s="702"/>
      <c r="AJ14" s="702"/>
      <c r="AK14" s="702"/>
      <c r="AL14" s="702"/>
      <c r="AM14" s="702"/>
      <c r="AN14" s="702"/>
      <c r="AO14" s="702"/>
      <c r="AP14" s="702"/>
      <c r="AQ14" s="702"/>
      <c r="AR14" s="702"/>
      <c r="AS14" s="702"/>
      <c r="AT14" s="702"/>
      <c r="AU14" s="702"/>
      <c r="AV14" s="702"/>
      <c r="AW14" s="702"/>
      <c r="AX14" s="702"/>
      <c r="AY14" s="702"/>
      <c r="AZ14" s="702"/>
      <c r="BA14" s="702"/>
      <c r="BB14" s="702"/>
      <c r="BC14" s="702"/>
      <c r="BD14" s="702"/>
      <c r="BE14" s="702"/>
      <c r="BF14" s="702"/>
      <c r="BG14" s="702"/>
      <c r="BH14" s="702"/>
      <c r="BI14" s="702"/>
      <c r="BJ14" s="702"/>
      <c r="BK14" s="702"/>
      <c r="BL14" s="702"/>
      <c r="BM14" s="702"/>
      <c r="BN14" s="702"/>
      <c r="BO14" s="702"/>
      <c r="BP14" s="702"/>
      <c r="BQ14" s="702"/>
      <c r="BR14" s="702"/>
      <c r="BS14" s="702"/>
      <c r="BT14" s="702"/>
      <c r="BU14" s="702"/>
      <c r="BV14" s="702"/>
      <c r="BW14" s="702"/>
      <c r="BX14" s="702"/>
      <c r="BY14" s="702"/>
      <c r="BZ14" s="702"/>
      <c r="CA14" s="702"/>
      <c r="CB14" s="702"/>
      <c r="CC14" s="702"/>
      <c r="CD14" s="702"/>
      <c r="CE14" s="702"/>
      <c r="CF14" s="702"/>
      <c r="CG14" s="702"/>
      <c r="CH14" s="702"/>
      <c r="CI14" s="702"/>
      <c r="CJ14" s="702"/>
      <c r="CK14" s="702"/>
      <c r="CL14" s="702"/>
      <c r="CM14" s="702"/>
      <c r="CN14" s="702"/>
      <c r="CO14" s="702"/>
      <c r="CP14" s="702"/>
      <c r="CQ14" s="702"/>
      <c r="CR14" s="702"/>
      <c r="CS14" s="702"/>
      <c r="CT14" s="702"/>
      <c r="CU14" s="702"/>
      <c r="CV14" s="702"/>
      <c r="CW14" s="702"/>
      <c r="CX14" s="702"/>
      <c r="CY14" s="702"/>
      <c r="CZ14" s="705">
        <v>0</v>
      </c>
      <c r="DA14" s="706">
        <v>0</v>
      </c>
      <c r="DB14" s="706">
        <v>0</v>
      </c>
      <c r="DC14" s="706">
        <v>0</v>
      </c>
      <c r="DD14" s="706">
        <v>0</v>
      </c>
      <c r="DE14" s="706">
        <v>0</v>
      </c>
      <c r="DF14" s="706">
        <v>0</v>
      </c>
      <c r="DG14" s="706">
        <v>0</v>
      </c>
      <c r="DH14" s="706">
        <v>0</v>
      </c>
      <c r="DI14" s="706">
        <v>0</v>
      </c>
      <c r="DJ14" s="706">
        <v>0</v>
      </c>
      <c r="DK14" s="706">
        <v>0</v>
      </c>
      <c r="DL14" s="706">
        <v>0</v>
      </c>
      <c r="DM14" s="706">
        <v>0</v>
      </c>
      <c r="DN14" s="706">
        <v>0</v>
      </c>
      <c r="DO14" s="706">
        <v>0</v>
      </c>
      <c r="DP14" s="706">
        <v>0</v>
      </c>
      <c r="DQ14" s="706">
        <v>0</v>
      </c>
      <c r="DR14" s="706">
        <v>0</v>
      </c>
      <c r="DS14" s="706">
        <v>0</v>
      </c>
      <c r="DT14" s="706">
        <v>0</v>
      </c>
      <c r="DU14" s="706">
        <v>0</v>
      </c>
      <c r="DV14" s="706">
        <v>0</v>
      </c>
      <c r="DW14" s="707">
        <v>0</v>
      </c>
      <c r="DX14" s="682"/>
    </row>
    <row r="15" spans="2:128" x14ac:dyDescent="0.2">
      <c r="B15" s="728"/>
      <c r="C15" s="721"/>
      <c r="D15" s="642"/>
      <c r="E15" s="642"/>
      <c r="F15" s="642"/>
      <c r="G15" s="642"/>
      <c r="H15" s="642"/>
      <c r="I15" s="642"/>
      <c r="J15" s="642"/>
      <c r="K15" s="642"/>
      <c r="L15" s="642"/>
      <c r="M15" s="642"/>
      <c r="N15" s="642"/>
      <c r="O15" s="642"/>
      <c r="P15" s="642"/>
      <c r="Q15" s="642"/>
      <c r="R15" s="722"/>
      <c r="S15" s="642"/>
      <c r="T15" s="642"/>
      <c r="U15" s="723" t="s">
        <v>501</v>
      </c>
      <c r="V15" s="724" t="s">
        <v>121</v>
      </c>
      <c r="W15" s="725" t="s">
        <v>495</v>
      </c>
      <c r="X15" s="702"/>
      <c r="Y15" s="702"/>
      <c r="Z15" s="702"/>
      <c r="AA15" s="702"/>
      <c r="AB15" s="702"/>
      <c r="AC15" s="702"/>
      <c r="AD15" s="702"/>
      <c r="AE15" s="702"/>
      <c r="AF15" s="702"/>
      <c r="AG15" s="702"/>
      <c r="AH15" s="702"/>
      <c r="AI15" s="702"/>
      <c r="AJ15" s="702"/>
      <c r="AK15" s="702"/>
      <c r="AL15" s="702"/>
      <c r="AM15" s="702"/>
      <c r="AN15" s="702"/>
      <c r="AO15" s="702"/>
      <c r="AP15" s="702"/>
      <c r="AQ15" s="702"/>
      <c r="AR15" s="702"/>
      <c r="AS15" s="702"/>
      <c r="AT15" s="702"/>
      <c r="AU15" s="702"/>
      <c r="AV15" s="702"/>
      <c r="AW15" s="702"/>
      <c r="AX15" s="702"/>
      <c r="AY15" s="702"/>
      <c r="AZ15" s="702"/>
      <c r="BA15" s="702"/>
      <c r="BB15" s="702"/>
      <c r="BC15" s="702"/>
      <c r="BD15" s="702"/>
      <c r="BE15" s="702"/>
      <c r="BF15" s="702"/>
      <c r="BG15" s="702"/>
      <c r="BH15" s="702"/>
      <c r="BI15" s="702"/>
      <c r="BJ15" s="702"/>
      <c r="BK15" s="702"/>
      <c r="BL15" s="702"/>
      <c r="BM15" s="702"/>
      <c r="BN15" s="702"/>
      <c r="BO15" s="702"/>
      <c r="BP15" s="702"/>
      <c r="BQ15" s="702"/>
      <c r="BR15" s="702"/>
      <c r="BS15" s="702"/>
      <c r="BT15" s="702"/>
      <c r="BU15" s="702"/>
      <c r="BV15" s="702"/>
      <c r="BW15" s="702"/>
      <c r="BX15" s="702"/>
      <c r="BY15" s="702"/>
      <c r="BZ15" s="702"/>
      <c r="CA15" s="702"/>
      <c r="CB15" s="702"/>
      <c r="CC15" s="702"/>
      <c r="CD15" s="702"/>
      <c r="CE15" s="702"/>
      <c r="CF15" s="702"/>
      <c r="CG15" s="702"/>
      <c r="CH15" s="702"/>
      <c r="CI15" s="702"/>
      <c r="CJ15" s="702"/>
      <c r="CK15" s="702"/>
      <c r="CL15" s="702"/>
      <c r="CM15" s="702"/>
      <c r="CN15" s="702"/>
      <c r="CO15" s="702"/>
      <c r="CP15" s="702"/>
      <c r="CQ15" s="702"/>
      <c r="CR15" s="702"/>
      <c r="CS15" s="702"/>
      <c r="CT15" s="702"/>
      <c r="CU15" s="702"/>
      <c r="CV15" s="702"/>
      <c r="CW15" s="702"/>
      <c r="CX15" s="702"/>
      <c r="CY15" s="702"/>
      <c r="CZ15" s="705">
        <v>0</v>
      </c>
      <c r="DA15" s="706">
        <v>0</v>
      </c>
      <c r="DB15" s="706">
        <v>0</v>
      </c>
      <c r="DC15" s="706">
        <v>0</v>
      </c>
      <c r="DD15" s="706">
        <v>0</v>
      </c>
      <c r="DE15" s="706">
        <v>0</v>
      </c>
      <c r="DF15" s="706">
        <v>0</v>
      </c>
      <c r="DG15" s="706">
        <v>0</v>
      </c>
      <c r="DH15" s="706">
        <v>0</v>
      </c>
      <c r="DI15" s="706">
        <v>0</v>
      </c>
      <c r="DJ15" s="706">
        <v>0</v>
      </c>
      <c r="DK15" s="706">
        <v>0</v>
      </c>
      <c r="DL15" s="706">
        <v>0</v>
      </c>
      <c r="DM15" s="706">
        <v>0</v>
      </c>
      <c r="DN15" s="706">
        <v>0</v>
      </c>
      <c r="DO15" s="706">
        <v>0</v>
      </c>
      <c r="DP15" s="706">
        <v>0</v>
      </c>
      <c r="DQ15" s="706">
        <v>0</v>
      </c>
      <c r="DR15" s="706">
        <v>0</v>
      </c>
      <c r="DS15" s="706">
        <v>0</v>
      </c>
      <c r="DT15" s="706">
        <v>0</v>
      </c>
      <c r="DU15" s="706">
        <v>0</v>
      </c>
      <c r="DV15" s="706">
        <v>0</v>
      </c>
      <c r="DW15" s="707">
        <v>0</v>
      </c>
      <c r="DX15" s="682"/>
    </row>
    <row r="16" spans="2:128" x14ac:dyDescent="0.2">
      <c r="B16" s="728"/>
      <c r="C16" s="721"/>
      <c r="D16" s="642"/>
      <c r="E16" s="642"/>
      <c r="F16" s="642"/>
      <c r="G16" s="642"/>
      <c r="H16" s="642"/>
      <c r="I16" s="642"/>
      <c r="J16" s="642"/>
      <c r="K16" s="642"/>
      <c r="L16" s="642"/>
      <c r="M16" s="642"/>
      <c r="N16" s="642"/>
      <c r="O16" s="642"/>
      <c r="P16" s="642"/>
      <c r="Q16" s="642"/>
      <c r="R16" s="722"/>
      <c r="S16" s="642"/>
      <c r="T16" s="642"/>
      <c r="U16" s="723" t="s">
        <v>502</v>
      </c>
      <c r="V16" s="724" t="s">
        <v>121</v>
      </c>
      <c r="W16" s="725" t="s">
        <v>495</v>
      </c>
      <c r="X16" s="702"/>
      <c r="Y16" s="702"/>
      <c r="Z16" s="702"/>
      <c r="AA16" s="702"/>
      <c r="AB16" s="702"/>
      <c r="AC16" s="702"/>
      <c r="AD16" s="702"/>
      <c r="AE16" s="702"/>
      <c r="AF16" s="702"/>
      <c r="AG16" s="702"/>
      <c r="AH16" s="702"/>
      <c r="AI16" s="702"/>
      <c r="AJ16" s="702"/>
      <c r="AK16" s="702"/>
      <c r="AL16" s="702"/>
      <c r="AM16" s="702"/>
      <c r="AN16" s="702"/>
      <c r="AO16" s="702"/>
      <c r="AP16" s="702"/>
      <c r="AQ16" s="702"/>
      <c r="AR16" s="702"/>
      <c r="AS16" s="702"/>
      <c r="AT16" s="702"/>
      <c r="AU16" s="702"/>
      <c r="AV16" s="702"/>
      <c r="AW16" s="702"/>
      <c r="AX16" s="702"/>
      <c r="AY16" s="702"/>
      <c r="AZ16" s="702"/>
      <c r="BA16" s="702"/>
      <c r="BB16" s="702"/>
      <c r="BC16" s="702"/>
      <c r="BD16" s="702"/>
      <c r="BE16" s="702"/>
      <c r="BF16" s="702"/>
      <c r="BG16" s="702"/>
      <c r="BH16" s="702"/>
      <c r="BI16" s="702"/>
      <c r="BJ16" s="702"/>
      <c r="BK16" s="702"/>
      <c r="BL16" s="702"/>
      <c r="BM16" s="702"/>
      <c r="BN16" s="702"/>
      <c r="BO16" s="702"/>
      <c r="BP16" s="702"/>
      <c r="BQ16" s="702"/>
      <c r="BR16" s="702"/>
      <c r="BS16" s="702"/>
      <c r="BT16" s="702"/>
      <c r="BU16" s="702"/>
      <c r="BV16" s="702"/>
      <c r="BW16" s="702"/>
      <c r="BX16" s="702"/>
      <c r="BY16" s="702"/>
      <c r="BZ16" s="702"/>
      <c r="CA16" s="702"/>
      <c r="CB16" s="702"/>
      <c r="CC16" s="702"/>
      <c r="CD16" s="702"/>
      <c r="CE16" s="703"/>
      <c r="CF16" s="703"/>
      <c r="CG16" s="703"/>
      <c r="CH16" s="703"/>
      <c r="CI16" s="703"/>
      <c r="CJ16" s="703"/>
      <c r="CK16" s="703"/>
      <c r="CL16" s="703"/>
      <c r="CM16" s="703"/>
      <c r="CN16" s="703"/>
      <c r="CO16" s="703"/>
      <c r="CP16" s="703"/>
      <c r="CQ16" s="703"/>
      <c r="CR16" s="703"/>
      <c r="CS16" s="703"/>
      <c r="CT16" s="703"/>
      <c r="CU16" s="703"/>
      <c r="CV16" s="703"/>
      <c r="CW16" s="703"/>
      <c r="CX16" s="703"/>
      <c r="CY16" s="704"/>
      <c r="CZ16" s="705">
        <v>0</v>
      </c>
      <c r="DA16" s="706">
        <v>0</v>
      </c>
      <c r="DB16" s="706">
        <v>0</v>
      </c>
      <c r="DC16" s="706">
        <v>0</v>
      </c>
      <c r="DD16" s="706">
        <v>0</v>
      </c>
      <c r="DE16" s="706">
        <v>0</v>
      </c>
      <c r="DF16" s="706">
        <v>0</v>
      </c>
      <c r="DG16" s="706">
        <v>0</v>
      </c>
      <c r="DH16" s="706">
        <v>0</v>
      </c>
      <c r="DI16" s="706">
        <v>0</v>
      </c>
      <c r="DJ16" s="706">
        <v>0</v>
      </c>
      <c r="DK16" s="706">
        <v>0</v>
      </c>
      <c r="DL16" s="706">
        <v>0</v>
      </c>
      <c r="DM16" s="706">
        <v>0</v>
      </c>
      <c r="DN16" s="706">
        <v>0</v>
      </c>
      <c r="DO16" s="706">
        <v>0</v>
      </c>
      <c r="DP16" s="706">
        <v>0</v>
      </c>
      <c r="DQ16" s="706">
        <v>0</v>
      </c>
      <c r="DR16" s="706">
        <v>0</v>
      </c>
      <c r="DS16" s="706">
        <v>0</v>
      </c>
      <c r="DT16" s="706">
        <v>0</v>
      </c>
      <c r="DU16" s="706">
        <v>0</v>
      </c>
      <c r="DV16" s="706">
        <v>0</v>
      </c>
      <c r="DW16" s="707">
        <v>0</v>
      </c>
      <c r="DX16" s="682"/>
    </row>
    <row r="17" spans="2:128" x14ac:dyDescent="0.2">
      <c r="B17" s="728"/>
      <c r="C17" s="721"/>
      <c r="D17" s="642"/>
      <c r="E17" s="642"/>
      <c r="F17" s="642"/>
      <c r="G17" s="642"/>
      <c r="H17" s="642"/>
      <c r="I17" s="642"/>
      <c r="J17" s="642"/>
      <c r="K17" s="642"/>
      <c r="L17" s="642"/>
      <c r="M17" s="642"/>
      <c r="N17" s="642"/>
      <c r="O17" s="642"/>
      <c r="P17" s="642"/>
      <c r="Q17" s="642"/>
      <c r="R17" s="722"/>
      <c r="S17" s="642"/>
      <c r="T17" s="642"/>
      <c r="U17" s="723" t="s">
        <v>503</v>
      </c>
      <c r="V17" s="724" t="s">
        <v>121</v>
      </c>
      <c r="W17" s="725" t="s">
        <v>495</v>
      </c>
      <c r="X17" s="702"/>
      <c r="Y17" s="702"/>
      <c r="Z17" s="702"/>
      <c r="AA17" s="702"/>
      <c r="AB17" s="702"/>
      <c r="AC17" s="702"/>
      <c r="AD17" s="702"/>
      <c r="AE17" s="702"/>
      <c r="AF17" s="702"/>
      <c r="AG17" s="702"/>
      <c r="AH17" s="702"/>
      <c r="AI17" s="702"/>
      <c r="AJ17" s="702"/>
      <c r="AK17" s="702"/>
      <c r="AL17" s="702"/>
      <c r="AM17" s="702"/>
      <c r="AN17" s="702"/>
      <c r="AO17" s="702"/>
      <c r="AP17" s="702"/>
      <c r="AQ17" s="702"/>
      <c r="AR17" s="702"/>
      <c r="AS17" s="702"/>
      <c r="AT17" s="702"/>
      <c r="AU17" s="702"/>
      <c r="AV17" s="702"/>
      <c r="AW17" s="702"/>
      <c r="AX17" s="702"/>
      <c r="AY17" s="702"/>
      <c r="AZ17" s="702"/>
      <c r="BA17" s="702"/>
      <c r="BB17" s="702"/>
      <c r="BC17" s="702"/>
      <c r="BD17" s="702"/>
      <c r="BE17" s="702"/>
      <c r="BF17" s="702"/>
      <c r="BG17" s="702"/>
      <c r="BH17" s="702"/>
      <c r="BI17" s="702"/>
      <c r="BJ17" s="702"/>
      <c r="BK17" s="702"/>
      <c r="BL17" s="702"/>
      <c r="BM17" s="702"/>
      <c r="BN17" s="702"/>
      <c r="BO17" s="702"/>
      <c r="BP17" s="702"/>
      <c r="BQ17" s="702"/>
      <c r="BR17" s="702"/>
      <c r="BS17" s="702"/>
      <c r="BT17" s="702"/>
      <c r="BU17" s="702"/>
      <c r="BV17" s="702"/>
      <c r="BW17" s="702"/>
      <c r="BX17" s="702"/>
      <c r="BY17" s="702"/>
      <c r="BZ17" s="702"/>
      <c r="CA17" s="702"/>
      <c r="CB17" s="702"/>
      <c r="CC17" s="702"/>
      <c r="CD17" s="702"/>
      <c r="CE17" s="703"/>
      <c r="CF17" s="703"/>
      <c r="CG17" s="703"/>
      <c r="CH17" s="703"/>
      <c r="CI17" s="703"/>
      <c r="CJ17" s="703"/>
      <c r="CK17" s="703"/>
      <c r="CL17" s="703"/>
      <c r="CM17" s="703"/>
      <c r="CN17" s="703"/>
      <c r="CO17" s="703"/>
      <c r="CP17" s="703"/>
      <c r="CQ17" s="703"/>
      <c r="CR17" s="703"/>
      <c r="CS17" s="703"/>
      <c r="CT17" s="703"/>
      <c r="CU17" s="703"/>
      <c r="CV17" s="703"/>
      <c r="CW17" s="703"/>
      <c r="CX17" s="703"/>
      <c r="CY17" s="704"/>
      <c r="CZ17" s="705">
        <v>0</v>
      </c>
      <c r="DA17" s="706">
        <v>0</v>
      </c>
      <c r="DB17" s="706">
        <v>0</v>
      </c>
      <c r="DC17" s="706">
        <v>0</v>
      </c>
      <c r="DD17" s="706">
        <v>0</v>
      </c>
      <c r="DE17" s="706">
        <v>0</v>
      </c>
      <c r="DF17" s="706">
        <v>0</v>
      </c>
      <c r="DG17" s="706">
        <v>0</v>
      </c>
      <c r="DH17" s="706">
        <v>0</v>
      </c>
      <c r="DI17" s="706">
        <v>0</v>
      </c>
      <c r="DJ17" s="706">
        <v>0</v>
      </c>
      <c r="DK17" s="706">
        <v>0</v>
      </c>
      <c r="DL17" s="706">
        <v>0</v>
      </c>
      <c r="DM17" s="706">
        <v>0</v>
      </c>
      <c r="DN17" s="706">
        <v>0</v>
      </c>
      <c r="DO17" s="706">
        <v>0</v>
      </c>
      <c r="DP17" s="706">
        <v>0</v>
      </c>
      <c r="DQ17" s="706">
        <v>0</v>
      </c>
      <c r="DR17" s="706">
        <v>0</v>
      </c>
      <c r="DS17" s="706">
        <v>0</v>
      </c>
      <c r="DT17" s="706">
        <v>0</v>
      </c>
      <c r="DU17" s="706">
        <v>0</v>
      </c>
      <c r="DV17" s="706">
        <v>0</v>
      </c>
      <c r="DW17" s="707">
        <v>0</v>
      </c>
      <c r="DX17" s="682"/>
    </row>
    <row r="18" spans="2:128" x14ac:dyDescent="0.2">
      <c r="B18" s="728"/>
      <c r="C18" s="721"/>
      <c r="D18" s="642"/>
      <c r="E18" s="642"/>
      <c r="F18" s="642"/>
      <c r="G18" s="642"/>
      <c r="H18" s="642"/>
      <c r="I18" s="642"/>
      <c r="J18" s="642"/>
      <c r="K18" s="642"/>
      <c r="L18" s="642"/>
      <c r="M18" s="642"/>
      <c r="N18" s="642"/>
      <c r="O18" s="642"/>
      <c r="P18" s="642"/>
      <c r="Q18" s="642"/>
      <c r="R18" s="722"/>
      <c r="S18" s="642"/>
      <c r="T18" s="642"/>
      <c r="U18" s="729" t="s">
        <v>504</v>
      </c>
      <c r="V18" s="724" t="s">
        <v>121</v>
      </c>
      <c r="W18" s="725" t="s">
        <v>495</v>
      </c>
      <c r="X18" s="730"/>
      <c r="Y18" s="730"/>
      <c r="Z18" s="730"/>
      <c r="AA18" s="730"/>
      <c r="AB18" s="730"/>
      <c r="AC18" s="730"/>
      <c r="AD18" s="730"/>
      <c r="AE18" s="730"/>
      <c r="AF18" s="730"/>
      <c r="AG18" s="730"/>
      <c r="AH18" s="730"/>
      <c r="AI18" s="730"/>
      <c r="AJ18" s="730"/>
      <c r="AK18" s="730"/>
      <c r="AL18" s="730"/>
      <c r="AM18" s="730"/>
      <c r="AN18" s="730"/>
      <c r="AO18" s="730"/>
      <c r="AP18" s="730"/>
      <c r="AQ18" s="730"/>
      <c r="AR18" s="730"/>
      <c r="AS18" s="730"/>
      <c r="AT18" s="730"/>
      <c r="AU18" s="730"/>
      <c r="AV18" s="730"/>
      <c r="AW18" s="730"/>
      <c r="AX18" s="730"/>
      <c r="AY18" s="730"/>
      <c r="AZ18" s="730"/>
      <c r="BA18" s="730"/>
      <c r="BB18" s="730"/>
      <c r="BC18" s="730"/>
      <c r="BD18" s="730"/>
      <c r="BE18" s="730"/>
      <c r="BF18" s="730"/>
      <c r="BG18" s="730"/>
      <c r="BH18" s="730"/>
      <c r="BI18" s="730"/>
      <c r="BJ18" s="730"/>
      <c r="BK18" s="730"/>
      <c r="BL18" s="730"/>
      <c r="BM18" s="730"/>
      <c r="BN18" s="730"/>
      <c r="BO18" s="730"/>
      <c r="BP18" s="730"/>
      <c r="BQ18" s="730"/>
      <c r="BR18" s="730"/>
      <c r="BS18" s="730"/>
      <c r="BT18" s="730"/>
      <c r="BU18" s="730"/>
      <c r="BV18" s="730"/>
      <c r="BW18" s="730"/>
      <c r="BX18" s="730"/>
      <c r="BY18" s="730"/>
      <c r="BZ18" s="730"/>
      <c r="CA18" s="730"/>
      <c r="CB18" s="730"/>
      <c r="CC18" s="730"/>
      <c r="CD18" s="730"/>
      <c r="CE18" s="731"/>
      <c r="CF18" s="731"/>
      <c r="CG18" s="731"/>
      <c r="CH18" s="731"/>
      <c r="CI18" s="731"/>
      <c r="CJ18" s="731"/>
      <c r="CK18" s="731"/>
      <c r="CL18" s="731"/>
      <c r="CM18" s="731"/>
      <c r="CN18" s="731"/>
      <c r="CO18" s="731"/>
      <c r="CP18" s="731"/>
      <c r="CQ18" s="731"/>
      <c r="CR18" s="731"/>
      <c r="CS18" s="731"/>
      <c r="CT18" s="731"/>
      <c r="CU18" s="731"/>
      <c r="CV18" s="731"/>
      <c r="CW18" s="731"/>
      <c r="CX18" s="731"/>
      <c r="CY18" s="732"/>
      <c r="CZ18" s="705">
        <v>0</v>
      </c>
      <c r="DA18" s="706">
        <v>0</v>
      </c>
      <c r="DB18" s="706">
        <v>0</v>
      </c>
      <c r="DC18" s="706">
        <v>0</v>
      </c>
      <c r="DD18" s="706">
        <v>0</v>
      </c>
      <c r="DE18" s="706">
        <v>0</v>
      </c>
      <c r="DF18" s="706">
        <v>0</v>
      </c>
      <c r="DG18" s="706">
        <v>0</v>
      </c>
      <c r="DH18" s="706">
        <v>0</v>
      </c>
      <c r="DI18" s="706">
        <v>0</v>
      </c>
      <c r="DJ18" s="706">
        <v>0</v>
      </c>
      <c r="DK18" s="706">
        <v>0</v>
      </c>
      <c r="DL18" s="706">
        <v>0</v>
      </c>
      <c r="DM18" s="706">
        <v>0</v>
      </c>
      <c r="DN18" s="706">
        <v>0</v>
      </c>
      <c r="DO18" s="706">
        <v>0</v>
      </c>
      <c r="DP18" s="706">
        <v>0</v>
      </c>
      <c r="DQ18" s="706">
        <v>0</v>
      </c>
      <c r="DR18" s="706">
        <v>0</v>
      </c>
      <c r="DS18" s="706">
        <v>0</v>
      </c>
      <c r="DT18" s="706">
        <v>0</v>
      </c>
      <c r="DU18" s="706">
        <v>0</v>
      </c>
      <c r="DV18" s="706">
        <v>0</v>
      </c>
      <c r="DW18" s="707">
        <v>0</v>
      </c>
      <c r="DX18" s="682"/>
    </row>
    <row r="19" spans="2:128" ht="15.75" thickBot="1" x14ac:dyDescent="0.25">
      <c r="B19" s="733"/>
      <c r="C19" s="734"/>
      <c r="D19" s="735"/>
      <c r="E19" s="735"/>
      <c r="F19" s="735"/>
      <c r="G19" s="735"/>
      <c r="H19" s="735"/>
      <c r="I19" s="735"/>
      <c r="J19" s="735"/>
      <c r="K19" s="735"/>
      <c r="L19" s="735"/>
      <c r="M19" s="735"/>
      <c r="N19" s="735"/>
      <c r="O19" s="735"/>
      <c r="P19" s="735"/>
      <c r="Q19" s="735"/>
      <c r="R19" s="736"/>
      <c r="S19" s="735"/>
      <c r="T19" s="735"/>
      <c r="U19" s="737" t="s">
        <v>124</v>
      </c>
      <c r="V19" s="738" t="s">
        <v>505</v>
      </c>
      <c r="W19" s="739" t="s">
        <v>495</v>
      </c>
      <c r="X19" s="740">
        <f>SUM(X8:X18)</f>
        <v>0</v>
      </c>
      <c r="Y19" s="740">
        <f t="shared" ref="Y19:CJ19" si="8">SUM(Y8:Y18)</f>
        <v>0</v>
      </c>
      <c r="Z19" s="740">
        <f t="shared" si="8"/>
        <v>0</v>
      </c>
      <c r="AA19" s="740">
        <f t="shared" si="8"/>
        <v>0</v>
      </c>
      <c r="AB19" s="740">
        <f t="shared" si="8"/>
        <v>0</v>
      </c>
      <c r="AC19" s="740">
        <f t="shared" si="8"/>
        <v>0</v>
      </c>
      <c r="AD19" s="740">
        <f t="shared" si="8"/>
        <v>0</v>
      </c>
      <c r="AE19" s="740">
        <f t="shared" si="8"/>
        <v>0</v>
      </c>
      <c r="AF19" s="740">
        <f t="shared" si="8"/>
        <v>0</v>
      </c>
      <c r="AG19" s="740">
        <f t="shared" si="8"/>
        <v>0</v>
      </c>
      <c r="AH19" s="740">
        <f t="shared" si="8"/>
        <v>0</v>
      </c>
      <c r="AI19" s="740">
        <f t="shared" si="8"/>
        <v>0</v>
      </c>
      <c r="AJ19" s="740">
        <f t="shared" si="8"/>
        <v>0</v>
      </c>
      <c r="AK19" s="740">
        <f t="shared" si="8"/>
        <v>0</v>
      </c>
      <c r="AL19" s="740">
        <f t="shared" si="8"/>
        <v>0</v>
      </c>
      <c r="AM19" s="740">
        <f t="shared" si="8"/>
        <v>0</v>
      </c>
      <c r="AN19" s="740">
        <f t="shared" si="8"/>
        <v>0</v>
      </c>
      <c r="AO19" s="740">
        <f t="shared" si="8"/>
        <v>0</v>
      </c>
      <c r="AP19" s="740">
        <f t="shared" si="8"/>
        <v>0</v>
      </c>
      <c r="AQ19" s="740">
        <f t="shared" si="8"/>
        <v>0</v>
      </c>
      <c r="AR19" s="740">
        <f t="shared" si="8"/>
        <v>0</v>
      </c>
      <c r="AS19" s="740">
        <f t="shared" si="8"/>
        <v>0</v>
      </c>
      <c r="AT19" s="740">
        <f t="shared" si="8"/>
        <v>0</v>
      </c>
      <c r="AU19" s="740">
        <f t="shared" si="8"/>
        <v>0</v>
      </c>
      <c r="AV19" s="740">
        <f t="shared" si="8"/>
        <v>0</v>
      </c>
      <c r="AW19" s="740">
        <f t="shared" si="8"/>
        <v>0</v>
      </c>
      <c r="AX19" s="740">
        <f t="shared" si="8"/>
        <v>0</v>
      </c>
      <c r="AY19" s="740">
        <f t="shared" si="8"/>
        <v>0</v>
      </c>
      <c r="AZ19" s="740">
        <f t="shared" si="8"/>
        <v>0</v>
      </c>
      <c r="BA19" s="740">
        <f t="shared" si="8"/>
        <v>0</v>
      </c>
      <c r="BB19" s="740">
        <f t="shared" si="8"/>
        <v>0</v>
      </c>
      <c r="BC19" s="740">
        <f t="shared" si="8"/>
        <v>0</v>
      </c>
      <c r="BD19" s="740">
        <f t="shared" si="8"/>
        <v>0</v>
      </c>
      <c r="BE19" s="740">
        <f t="shared" si="8"/>
        <v>0</v>
      </c>
      <c r="BF19" s="740">
        <f t="shared" si="8"/>
        <v>0</v>
      </c>
      <c r="BG19" s="740">
        <f t="shared" si="8"/>
        <v>0</v>
      </c>
      <c r="BH19" s="740">
        <f t="shared" si="8"/>
        <v>0</v>
      </c>
      <c r="BI19" s="740">
        <f t="shared" si="8"/>
        <v>0</v>
      </c>
      <c r="BJ19" s="740">
        <f t="shared" si="8"/>
        <v>0</v>
      </c>
      <c r="BK19" s="740">
        <f t="shared" si="8"/>
        <v>0</v>
      </c>
      <c r="BL19" s="740">
        <f t="shared" si="8"/>
        <v>0</v>
      </c>
      <c r="BM19" s="740">
        <f t="shared" si="8"/>
        <v>0</v>
      </c>
      <c r="BN19" s="740">
        <f t="shared" si="8"/>
        <v>0</v>
      </c>
      <c r="BO19" s="740">
        <f t="shared" si="8"/>
        <v>0</v>
      </c>
      <c r="BP19" s="740">
        <f t="shared" si="8"/>
        <v>0</v>
      </c>
      <c r="BQ19" s="740">
        <f t="shared" si="8"/>
        <v>0</v>
      </c>
      <c r="BR19" s="740">
        <f t="shared" si="8"/>
        <v>0</v>
      </c>
      <c r="BS19" s="740">
        <f t="shared" si="8"/>
        <v>0</v>
      </c>
      <c r="BT19" s="740">
        <f t="shared" si="8"/>
        <v>0</v>
      </c>
      <c r="BU19" s="740">
        <f t="shared" si="8"/>
        <v>0</v>
      </c>
      <c r="BV19" s="740">
        <f t="shared" si="8"/>
        <v>0</v>
      </c>
      <c r="BW19" s="740">
        <f t="shared" si="8"/>
        <v>0</v>
      </c>
      <c r="BX19" s="740">
        <f t="shared" si="8"/>
        <v>0</v>
      </c>
      <c r="BY19" s="740">
        <f t="shared" si="8"/>
        <v>0</v>
      </c>
      <c r="BZ19" s="740">
        <f t="shared" si="8"/>
        <v>0</v>
      </c>
      <c r="CA19" s="740">
        <f t="shared" si="8"/>
        <v>0</v>
      </c>
      <c r="CB19" s="740">
        <f t="shared" si="8"/>
        <v>0</v>
      </c>
      <c r="CC19" s="740">
        <f t="shared" si="8"/>
        <v>0</v>
      </c>
      <c r="CD19" s="740">
        <f t="shared" si="8"/>
        <v>0</v>
      </c>
      <c r="CE19" s="740">
        <f t="shared" si="8"/>
        <v>0</v>
      </c>
      <c r="CF19" s="740">
        <f t="shared" si="8"/>
        <v>0</v>
      </c>
      <c r="CG19" s="740">
        <f t="shared" si="8"/>
        <v>0</v>
      </c>
      <c r="CH19" s="740">
        <f t="shared" si="8"/>
        <v>0</v>
      </c>
      <c r="CI19" s="740">
        <f t="shared" si="8"/>
        <v>0</v>
      </c>
      <c r="CJ19" s="740">
        <f t="shared" si="8"/>
        <v>0</v>
      </c>
      <c r="CK19" s="740">
        <f t="shared" ref="CK19:DW19" si="9">SUM(CK8:CK18)</f>
        <v>0</v>
      </c>
      <c r="CL19" s="740">
        <f t="shared" si="9"/>
        <v>0</v>
      </c>
      <c r="CM19" s="740">
        <f t="shared" si="9"/>
        <v>0</v>
      </c>
      <c r="CN19" s="740">
        <f t="shared" si="9"/>
        <v>0</v>
      </c>
      <c r="CO19" s="740">
        <f t="shared" si="9"/>
        <v>0</v>
      </c>
      <c r="CP19" s="740">
        <f t="shared" si="9"/>
        <v>0</v>
      </c>
      <c r="CQ19" s="740">
        <f t="shared" si="9"/>
        <v>0</v>
      </c>
      <c r="CR19" s="740">
        <f t="shared" si="9"/>
        <v>0</v>
      </c>
      <c r="CS19" s="740">
        <f t="shared" si="9"/>
        <v>0</v>
      </c>
      <c r="CT19" s="740">
        <f t="shared" si="9"/>
        <v>0</v>
      </c>
      <c r="CU19" s="740">
        <f t="shared" si="9"/>
        <v>0</v>
      </c>
      <c r="CV19" s="740">
        <f t="shared" si="9"/>
        <v>0</v>
      </c>
      <c r="CW19" s="740">
        <f t="shared" si="9"/>
        <v>0</v>
      </c>
      <c r="CX19" s="740">
        <f t="shared" si="9"/>
        <v>0</v>
      </c>
      <c r="CY19" s="741">
        <f t="shared" si="9"/>
        <v>0</v>
      </c>
      <c r="CZ19" s="742">
        <f t="shared" si="9"/>
        <v>0</v>
      </c>
      <c r="DA19" s="743">
        <f t="shared" si="9"/>
        <v>0</v>
      </c>
      <c r="DB19" s="743">
        <f t="shared" si="9"/>
        <v>0</v>
      </c>
      <c r="DC19" s="743">
        <f t="shared" si="9"/>
        <v>0</v>
      </c>
      <c r="DD19" s="743">
        <f t="shared" si="9"/>
        <v>0</v>
      </c>
      <c r="DE19" s="743">
        <f t="shared" si="9"/>
        <v>0</v>
      </c>
      <c r="DF19" s="743">
        <f t="shared" si="9"/>
        <v>0</v>
      </c>
      <c r="DG19" s="743">
        <f t="shared" si="9"/>
        <v>0</v>
      </c>
      <c r="DH19" s="743">
        <f t="shared" si="9"/>
        <v>0</v>
      </c>
      <c r="DI19" s="743">
        <f t="shared" si="9"/>
        <v>0</v>
      </c>
      <c r="DJ19" s="743">
        <f t="shared" si="9"/>
        <v>0</v>
      </c>
      <c r="DK19" s="743">
        <f t="shared" si="9"/>
        <v>0</v>
      </c>
      <c r="DL19" s="743">
        <f t="shared" si="9"/>
        <v>0</v>
      </c>
      <c r="DM19" s="743">
        <f t="shared" si="9"/>
        <v>0</v>
      </c>
      <c r="DN19" s="743">
        <f t="shared" si="9"/>
        <v>0</v>
      </c>
      <c r="DO19" s="743">
        <f t="shared" si="9"/>
        <v>0</v>
      </c>
      <c r="DP19" s="743">
        <f t="shared" si="9"/>
        <v>0</v>
      </c>
      <c r="DQ19" s="743">
        <f t="shared" si="9"/>
        <v>0</v>
      </c>
      <c r="DR19" s="743">
        <f t="shared" si="9"/>
        <v>0</v>
      </c>
      <c r="DS19" s="743">
        <f t="shared" si="9"/>
        <v>0</v>
      </c>
      <c r="DT19" s="743">
        <f t="shared" si="9"/>
        <v>0</v>
      </c>
      <c r="DU19" s="743">
        <f t="shared" si="9"/>
        <v>0</v>
      </c>
      <c r="DV19" s="743">
        <f t="shared" si="9"/>
        <v>0</v>
      </c>
      <c r="DW19" s="744">
        <f t="shared" si="9"/>
        <v>0</v>
      </c>
      <c r="DX19" s="682"/>
    </row>
    <row r="20" spans="2:128" x14ac:dyDescent="0.2">
      <c r="B20" s="684" t="s">
        <v>506</v>
      </c>
      <c r="C20" s="685" t="s">
        <v>507</v>
      </c>
      <c r="D20" s="67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78"/>
      <c r="Q20" s="678"/>
      <c r="R20" s="680"/>
      <c r="S20" s="745"/>
      <c r="T20" s="680"/>
      <c r="U20" s="745"/>
      <c r="V20" s="678"/>
      <c r="W20" s="678"/>
      <c r="X20" s="676">
        <f t="shared" ref="X20:BC20" si="10">SUMIF($C:$C,"58.2x",X:X)</f>
        <v>0</v>
      </c>
      <c r="Y20" s="676">
        <f t="shared" si="10"/>
        <v>0</v>
      </c>
      <c r="Z20" s="676">
        <f t="shared" si="10"/>
        <v>0</v>
      </c>
      <c r="AA20" s="676">
        <f t="shared" si="10"/>
        <v>0</v>
      </c>
      <c r="AB20" s="676">
        <f t="shared" si="10"/>
        <v>0</v>
      </c>
      <c r="AC20" s="676">
        <f t="shared" si="10"/>
        <v>0</v>
      </c>
      <c r="AD20" s="676">
        <f t="shared" si="10"/>
        <v>0</v>
      </c>
      <c r="AE20" s="676">
        <f t="shared" si="10"/>
        <v>0</v>
      </c>
      <c r="AF20" s="676">
        <f t="shared" si="10"/>
        <v>0</v>
      </c>
      <c r="AG20" s="676">
        <f t="shared" si="10"/>
        <v>0</v>
      </c>
      <c r="AH20" s="676">
        <f t="shared" si="10"/>
        <v>0</v>
      </c>
      <c r="AI20" s="676">
        <f t="shared" si="10"/>
        <v>0</v>
      </c>
      <c r="AJ20" s="676">
        <f t="shared" si="10"/>
        <v>0</v>
      </c>
      <c r="AK20" s="676">
        <f t="shared" si="10"/>
        <v>0</v>
      </c>
      <c r="AL20" s="676">
        <f t="shared" si="10"/>
        <v>0</v>
      </c>
      <c r="AM20" s="676">
        <f t="shared" si="10"/>
        <v>0</v>
      </c>
      <c r="AN20" s="676">
        <f t="shared" si="10"/>
        <v>0</v>
      </c>
      <c r="AO20" s="676">
        <f t="shared" si="10"/>
        <v>0</v>
      </c>
      <c r="AP20" s="676">
        <f t="shared" si="10"/>
        <v>0</v>
      </c>
      <c r="AQ20" s="676">
        <f t="shared" si="10"/>
        <v>0</v>
      </c>
      <c r="AR20" s="676">
        <f t="shared" si="10"/>
        <v>0</v>
      </c>
      <c r="AS20" s="676">
        <f t="shared" si="10"/>
        <v>0</v>
      </c>
      <c r="AT20" s="676">
        <f t="shared" si="10"/>
        <v>0</v>
      </c>
      <c r="AU20" s="676">
        <f t="shared" si="10"/>
        <v>0</v>
      </c>
      <c r="AV20" s="676">
        <f t="shared" si="10"/>
        <v>0</v>
      </c>
      <c r="AW20" s="676">
        <f t="shared" si="10"/>
        <v>0</v>
      </c>
      <c r="AX20" s="676">
        <f t="shared" si="10"/>
        <v>0</v>
      </c>
      <c r="AY20" s="676">
        <f t="shared" si="10"/>
        <v>0</v>
      </c>
      <c r="AZ20" s="676">
        <f t="shared" si="10"/>
        <v>0</v>
      </c>
      <c r="BA20" s="676">
        <f t="shared" si="10"/>
        <v>0</v>
      </c>
      <c r="BB20" s="676">
        <f t="shared" si="10"/>
        <v>0</v>
      </c>
      <c r="BC20" s="676">
        <f t="shared" si="10"/>
        <v>0</v>
      </c>
      <c r="BD20" s="676">
        <f t="shared" ref="BD20:CI20" si="11">SUMIF($C:$C,"58.2x",BD:BD)</f>
        <v>0</v>
      </c>
      <c r="BE20" s="676">
        <f t="shared" si="11"/>
        <v>0</v>
      </c>
      <c r="BF20" s="676">
        <f t="shared" si="11"/>
        <v>0</v>
      </c>
      <c r="BG20" s="676">
        <f t="shared" si="11"/>
        <v>0</v>
      </c>
      <c r="BH20" s="676">
        <f t="shared" si="11"/>
        <v>0</v>
      </c>
      <c r="BI20" s="676">
        <f t="shared" si="11"/>
        <v>0</v>
      </c>
      <c r="BJ20" s="676">
        <f t="shared" si="11"/>
        <v>0</v>
      </c>
      <c r="BK20" s="676">
        <f t="shared" si="11"/>
        <v>0</v>
      </c>
      <c r="BL20" s="676">
        <f t="shared" si="11"/>
        <v>0</v>
      </c>
      <c r="BM20" s="676">
        <f t="shared" si="11"/>
        <v>0</v>
      </c>
      <c r="BN20" s="676">
        <f t="shared" si="11"/>
        <v>0</v>
      </c>
      <c r="BO20" s="676">
        <f t="shared" si="11"/>
        <v>0</v>
      </c>
      <c r="BP20" s="676">
        <f t="shared" si="11"/>
        <v>0</v>
      </c>
      <c r="BQ20" s="676">
        <f t="shared" si="11"/>
        <v>0</v>
      </c>
      <c r="BR20" s="676">
        <f t="shared" si="11"/>
        <v>0</v>
      </c>
      <c r="BS20" s="676">
        <f t="shared" si="11"/>
        <v>0</v>
      </c>
      <c r="BT20" s="676">
        <f t="shared" si="11"/>
        <v>0</v>
      </c>
      <c r="BU20" s="676">
        <f t="shared" si="11"/>
        <v>0</v>
      </c>
      <c r="BV20" s="676">
        <f t="shared" si="11"/>
        <v>0</v>
      </c>
      <c r="BW20" s="676">
        <f t="shared" si="11"/>
        <v>0</v>
      </c>
      <c r="BX20" s="676">
        <f t="shared" si="11"/>
        <v>0</v>
      </c>
      <c r="BY20" s="676">
        <f t="shared" si="11"/>
        <v>0</v>
      </c>
      <c r="BZ20" s="676">
        <f t="shared" si="11"/>
        <v>0</v>
      </c>
      <c r="CA20" s="676">
        <f t="shared" si="11"/>
        <v>0</v>
      </c>
      <c r="CB20" s="676">
        <f t="shared" si="11"/>
        <v>0</v>
      </c>
      <c r="CC20" s="676">
        <f t="shared" si="11"/>
        <v>0</v>
      </c>
      <c r="CD20" s="676">
        <f t="shared" si="11"/>
        <v>0</v>
      </c>
      <c r="CE20" s="676">
        <f t="shared" si="11"/>
        <v>0</v>
      </c>
      <c r="CF20" s="676">
        <f t="shared" si="11"/>
        <v>0</v>
      </c>
      <c r="CG20" s="676">
        <f t="shared" si="11"/>
        <v>0</v>
      </c>
      <c r="CH20" s="676">
        <f t="shared" si="11"/>
        <v>0</v>
      </c>
      <c r="CI20" s="676">
        <f t="shared" si="11"/>
        <v>0</v>
      </c>
      <c r="CJ20" s="676">
        <f t="shared" ref="CJ20:DO20" si="12">SUMIF($C:$C,"58.2x",CJ:CJ)</f>
        <v>0</v>
      </c>
      <c r="CK20" s="676">
        <f t="shared" si="12"/>
        <v>0</v>
      </c>
      <c r="CL20" s="676">
        <f t="shared" si="12"/>
        <v>0</v>
      </c>
      <c r="CM20" s="676">
        <f t="shared" si="12"/>
        <v>0</v>
      </c>
      <c r="CN20" s="676">
        <f t="shared" si="12"/>
        <v>0</v>
      </c>
      <c r="CO20" s="676">
        <f t="shared" si="12"/>
        <v>0</v>
      </c>
      <c r="CP20" s="676">
        <f t="shared" si="12"/>
        <v>0</v>
      </c>
      <c r="CQ20" s="676">
        <f t="shared" si="12"/>
        <v>0</v>
      </c>
      <c r="CR20" s="676">
        <f t="shared" si="12"/>
        <v>0</v>
      </c>
      <c r="CS20" s="676">
        <f t="shared" si="12"/>
        <v>0</v>
      </c>
      <c r="CT20" s="676">
        <f t="shared" si="12"/>
        <v>0</v>
      </c>
      <c r="CU20" s="676">
        <f t="shared" si="12"/>
        <v>0</v>
      </c>
      <c r="CV20" s="676">
        <f t="shared" si="12"/>
        <v>0</v>
      </c>
      <c r="CW20" s="676">
        <f t="shared" si="12"/>
        <v>0</v>
      </c>
      <c r="CX20" s="676">
        <f t="shared" si="12"/>
        <v>0</v>
      </c>
      <c r="CY20" s="691">
        <f t="shared" si="12"/>
        <v>0</v>
      </c>
      <c r="CZ20" s="692">
        <f t="shared" si="12"/>
        <v>0</v>
      </c>
      <c r="DA20" s="692">
        <f t="shared" si="12"/>
        <v>0</v>
      </c>
      <c r="DB20" s="692">
        <f t="shared" si="12"/>
        <v>0</v>
      </c>
      <c r="DC20" s="692">
        <f t="shared" si="12"/>
        <v>0</v>
      </c>
      <c r="DD20" s="692">
        <f t="shared" si="12"/>
        <v>0</v>
      </c>
      <c r="DE20" s="692">
        <f t="shared" si="12"/>
        <v>0</v>
      </c>
      <c r="DF20" s="692">
        <f t="shared" si="12"/>
        <v>0</v>
      </c>
      <c r="DG20" s="692">
        <f t="shared" si="12"/>
        <v>0</v>
      </c>
      <c r="DH20" s="692">
        <f t="shared" si="12"/>
        <v>0</v>
      </c>
      <c r="DI20" s="692">
        <f t="shared" si="12"/>
        <v>0</v>
      </c>
      <c r="DJ20" s="692">
        <f t="shared" si="12"/>
        <v>0</v>
      </c>
      <c r="DK20" s="692">
        <f t="shared" si="12"/>
        <v>0</v>
      </c>
      <c r="DL20" s="692">
        <f t="shared" si="12"/>
        <v>0</v>
      </c>
      <c r="DM20" s="692">
        <f t="shared" si="12"/>
        <v>0</v>
      </c>
      <c r="DN20" s="692">
        <f t="shared" si="12"/>
        <v>0</v>
      </c>
      <c r="DO20" s="692">
        <f t="shared" si="12"/>
        <v>0</v>
      </c>
      <c r="DP20" s="692">
        <f t="shared" ref="DP20:DW20" si="13">SUMIF($C:$C,"58.2x",DP:DP)</f>
        <v>0</v>
      </c>
      <c r="DQ20" s="692">
        <f t="shared" si="13"/>
        <v>0</v>
      </c>
      <c r="DR20" s="692">
        <f t="shared" si="13"/>
        <v>0</v>
      </c>
      <c r="DS20" s="692">
        <f t="shared" si="13"/>
        <v>0</v>
      </c>
      <c r="DT20" s="692">
        <f t="shared" si="13"/>
        <v>0</v>
      </c>
      <c r="DU20" s="692">
        <f t="shared" si="13"/>
        <v>0</v>
      </c>
      <c r="DV20" s="692">
        <f t="shared" si="13"/>
        <v>0</v>
      </c>
      <c r="DW20" s="746">
        <f t="shared" si="13"/>
        <v>0</v>
      </c>
      <c r="DX20" s="682"/>
    </row>
    <row r="21" spans="2:128" x14ac:dyDescent="0.2">
      <c r="B21" s="684" t="s">
        <v>508</v>
      </c>
      <c r="C21" s="685" t="s">
        <v>509</v>
      </c>
      <c r="D21" s="67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78"/>
      <c r="Q21" s="678"/>
      <c r="R21" s="680"/>
      <c r="S21" s="745"/>
      <c r="T21" s="680"/>
      <c r="U21" s="745"/>
      <c r="V21" s="678"/>
      <c r="W21" s="678"/>
      <c r="X21" s="676">
        <f t="shared" ref="X21:BC21" si="14">SUMIF($C:$C,"58.3x",X:X)</f>
        <v>0</v>
      </c>
      <c r="Y21" s="676">
        <f t="shared" si="14"/>
        <v>0</v>
      </c>
      <c r="Z21" s="676">
        <f t="shared" si="14"/>
        <v>0</v>
      </c>
      <c r="AA21" s="676">
        <f t="shared" si="14"/>
        <v>0</v>
      </c>
      <c r="AB21" s="676">
        <f t="shared" si="14"/>
        <v>0</v>
      </c>
      <c r="AC21" s="676">
        <f t="shared" si="14"/>
        <v>0</v>
      </c>
      <c r="AD21" s="676">
        <f t="shared" si="14"/>
        <v>0</v>
      </c>
      <c r="AE21" s="676">
        <f t="shared" si="14"/>
        <v>0</v>
      </c>
      <c r="AF21" s="676">
        <f t="shared" si="14"/>
        <v>0</v>
      </c>
      <c r="AG21" s="676">
        <f t="shared" si="14"/>
        <v>0</v>
      </c>
      <c r="AH21" s="676">
        <f t="shared" si="14"/>
        <v>0</v>
      </c>
      <c r="AI21" s="676">
        <f t="shared" si="14"/>
        <v>0</v>
      </c>
      <c r="AJ21" s="676">
        <f t="shared" si="14"/>
        <v>0</v>
      </c>
      <c r="AK21" s="676">
        <f t="shared" si="14"/>
        <v>0</v>
      </c>
      <c r="AL21" s="676">
        <f t="shared" si="14"/>
        <v>0</v>
      </c>
      <c r="AM21" s="676">
        <f t="shared" si="14"/>
        <v>0</v>
      </c>
      <c r="AN21" s="676">
        <f t="shared" si="14"/>
        <v>0</v>
      </c>
      <c r="AO21" s="676">
        <f t="shared" si="14"/>
        <v>0</v>
      </c>
      <c r="AP21" s="676">
        <f t="shared" si="14"/>
        <v>0</v>
      </c>
      <c r="AQ21" s="676">
        <f t="shared" si="14"/>
        <v>0</v>
      </c>
      <c r="AR21" s="676">
        <f t="shared" si="14"/>
        <v>0</v>
      </c>
      <c r="AS21" s="676">
        <f t="shared" si="14"/>
        <v>0</v>
      </c>
      <c r="AT21" s="676">
        <f t="shared" si="14"/>
        <v>0</v>
      </c>
      <c r="AU21" s="676">
        <f t="shared" si="14"/>
        <v>0</v>
      </c>
      <c r="AV21" s="676">
        <f t="shared" si="14"/>
        <v>0</v>
      </c>
      <c r="AW21" s="676">
        <f t="shared" si="14"/>
        <v>0</v>
      </c>
      <c r="AX21" s="676">
        <f t="shared" si="14"/>
        <v>0</v>
      </c>
      <c r="AY21" s="676">
        <f t="shared" si="14"/>
        <v>0</v>
      </c>
      <c r="AZ21" s="676">
        <f t="shared" si="14"/>
        <v>0</v>
      </c>
      <c r="BA21" s="676">
        <f t="shared" si="14"/>
        <v>0</v>
      </c>
      <c r="BB21" s="676">
        <f t="shared" si="14"/>
        <v>0</v>
      </c>
      <c r="BC21" s="676">
        <f t="shared" si="14"/>
        <v>0</v>
      </c>
      <c r="BD21" s="676">
        <f t="shared" ref="BD21:CI21" si="15">SUMIF($C:$C,"58.3x",BD:BD)</f>
        <v>0</v>
      </c>
      <c r="BE21" s="676">
        <f t="shared" si="15"/>
        <v>0</v>
      </c>
      <c r="BF21" s="676">
        <f t="shared" si="15"/>
        <v>0</v>
      </c>
      <c r="BG21" s="676">
        <f t="shared" si="15"/>
        <v>0</v>
      </c>
      <c r="BH21" s="676">
        <f t="shared" si="15"/>
        <v>0</v>
      </c>
      <c r="BI21" s="676">
        <f t="shared" si="15"/>
        <v>0</v>
      </c>
      <c r="BJ21" s="676">
        <f t="shared" si="15"/>
        <v>0</v>
      </c>
      <c r="BK21" s="676">
        <f t="shared" si="15"/>
        <v>0</v>
      </c>
      <c r="BL21" s="676">
        <f t="shared" si="15"/>
        <v>0</v>
      </c>
      <c r="BM21" s="676">
        <f t="shared" si="15"/>
        <v>0</v>
      </c>
      <c r="BN21" s="676">
        <f t="shared" si="15"/>
        <v>0</v>
      </c>
      <c r="BO21" s="676">
        <f t="shared" si="15"/>
        <v>0</v>
      </c>
      <c r="BP21" s="676">
        <f t="shared" si="15"/>
        <v>0</v>
      </c>
      <c r="BQ21" s="676">
        <f t="shared" si="15"/>
        <v>0</v>
      </c>
      <c r="BR21" s="676">
        <f t="shared" si="15"/>
        <v>0</v>
      </c>
      <c r="BS21" s="676">
        <f t="shared" si="15"/>
        <v>0</v>
      </c>
      <c r="BT21" s="676">
        <f t="shared" si="15"/>
        <v>0</v>
      </c>
      <c r="BU21" s="676">
        <f t="shared" si="15"/>
        <v>0</v>
      </c>
      <c r="BV21" s="676">
        <f t="shared" si="15"/>
        <v>0</v>
      </c>
      <c r="BW21" s="676">
        <f t="shared" si="15"/>
        <v>0</v>
      </c>
      <c r="BX21" s="676">
        <f t="shared" si="15"/>
        <v>0</v>
      </c>
      <c r="BY21" s="676">
        <f t="shared" si="15"/>
        <v>0</v>
      </c>
      <c r="BZ21" s="676">
        <f t="shared" si="15"/>
        <v>0</v>
      </c>
      <c r="CA21" s="676">
        <f t="shared" si="15"/>
        <v>0</v>
      </c>
      <c r="CB21" s="676">
        <f t="shared" si="15"/>
        <v>0</v>
      </c>
      <c r="CC21" s="676">
        <f t="shared" si="15"/>
        <v>0</v>
      </c>
      <c r="CD21" s="676">
        <f t="shared" si="15"/>
        <v>0</v>
      </c>
      <c r="CE21" s="676">
        <f t="shared" si="15"/>
        <v>0</v>
      </c>
      <c r="CF21" s="676">
        <f t="shared" si="15"/>
        <v>0</v>
      </c>
      <c r="CG21" s="676">
        <f t="shared" si="15"/>
        <v>0</v>
      </c>
      <c r="CH21" s="676">
        <f t="shared" si="15"/>
        <v>0</v>
      </c>
      <c r="CI21" s="676">
        <f t="shared" si="15"/>
        <v>0</v>
      </c>
      <c r="CJ21" s="676">
        <f t="shared" ref="CJ21:DO21" si="16">SUMIF($C:$C,"58.3x",CJ:CJ)</f>
        <v>0</v>
      </c>
      <c r="CK21" s="676">
        <f t="shared" si="16"/>
        <v>0</v>
      </c>
      <c r="CL21" s="676">
        <f t="shared" si="16"/>
        <v>0</v>
      </c>
      <c r="CM21" s="676">
        <f t="shared" si="16"/>
        <v>0</v>
      </c>
      <c r="CN21" s="676">
        <f t="shared" si="16"/>
        <v>0</v>
      </c>
      <c r="CO21" s="676">
        <f t="shared" si="16"/>
        <v>0</v>
      </c>
      <c r="CP21" s="676">
        <f t="shared" si="16"/>
        <v>0</v>
      </c>
      <c r="CQ21" s="676">
        <f t="shared" si="16"/>
        <v>0</v>
      </c>
      <c r="CR21" s="676">
        <f t="shared" si="16"/>
        <v>0</v>
      </c>
      <c r="CS21" s="676">
        <f t="shared" si="16"/>
        <v>0</v>
      </c>
      <c r="CT21" s="676">
        <f t="shared" si="16"/>
        <v>0</v>
      </c>
      <c r="CU21" s="676">
        <f t="shared" si="16"/>
        <v>0</v>
      </c>
      <c r="CV21" s="676">
        <f t="shared" si="16"/>
        <v>0</v>
      </c>
      <c r="CW21" s="676">
        <f t="shared" si="16"/>
        <v>0</v>
      </c>
      <c r="CX21" s="676">
        <f t="shared" si="16"/>
        <v>0</v>
      </c>
      <c r="CY21" s="691">
        <f t="shared" si="16"/>
        <v>0</v>
      </c>
      <c r="CZ21" s="692">
        <f t="shared" si="16"/>
        <v>0</v>
      </c>
      <c r="DA21" s="692">
        <f t="shared" si="16"/>
        <v>0</v>
      </c>
      <c r="DB21" s="692">
        <f t="shared" si="16"/>
        <v>0</v>
      </c>
      <c r="DC21" s="692">
        <f t="shared" si="16"/>
        <v>0</v>
      </c>
      <c r="DD21" s="692">
        <f t="shared" si="16"/>
        <v>0</v>
      </c>
      <c r="DE21" s="692">
        <f t="shared" si="16"/>
        <v>0</v>
      </c>
      <c r="DF21" s="692">
        <f t="shared" si="16"/>
        <v>0</v>
      </c>
      <c r="DG21" s="692">
        <f t="shared" si="16"/>
        <v>0</v>
      </c>
      <c r="DH21" s="692">
        <f t="shared" si="16"/>
        <v>0</v>
      </c>
      <c r="DI21" s="692">
        <f t="shared" si="16"/>
        <v>0</v>
      </c>
      <c r="DJ21" s="692">
        <f t="shared" si="16"/>
        <v>0</v>
      </c>
      <c r="DK21" s="692">
        <f t="shared" si="16"/>
        <v>0</v>
      </c>
      <c r="DL21" s="692">
        <f t="shared" si="16"/>
        <v>0</v>
      </c>
      <c r="DM21" s="692">
        <f t="shared" si="16"/>
        <v>0</v>
      </c>
      <c r="DN21" s="692">
        <f t="shared" si="16"/>
        <v>0</v>
      </c>
      <c r="DO21" s="692">
        <f t="shared" si="16"/>
        <v>0</v>
      </c>
      <c r="DP21" s="692">
        <f t="shared" ref="DP21:DW21" si="17">SUMIF($C:$C,"58.3x",DP:DP)</f>
        <v>0</v>
      </c>
      <c r="DQ21" s="692">
        <f t="shared" si="17"/>
        <v>0</v>
      </c>
      <c r="DR21" s="692">
        <f t="shared" si="17"/>
        <v>0</v>
      </c>
      <c r="DS21" s="692">
        <f t="shared" si="17"/>
        <v>0</v>
      </c>
      <c r="DT21" s="692">
        <f t="shared" si="17"/>
        <v>0</v>
      </c>
      <c r="DU21" s="692">
        <f t="shared" si="17"/>
        <v>0</v>
      </c>
      <c r="DV21" s="692">
        <f t="shared" si="17"/>
        <v>0</v>
      </c>
      <c r="DW21" s="746">
        <f t="shared" si="17"/>
        <v>0</v>
      </c>
      <c r="DX21" s="682"/>
    </row>
    <row r="22" spans="2:128" x14ac:dyDescent="0.2">
      <c r="B22" s="684" t="s">
        <v>510</v>
      </c>
      <c r="C22" s="685" t="s">
        <v>511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78"/>
      <c r="Q22" s="678"/>
      <c r="R22" s="680"/>
      <c r="S22" s="745"/>
      <c r="T22" s="680"/>
      <c r="U22" s="745"/>
      <c r="V22" s="678"/>
      <c r="W22" s="678"/>
      <c r="X22" s="676">
        <f t="shared" ref="X22:BC22" si="18">SUMIF($C:$C,"58.4x",X:X)</f>
        <v>0</v>
      </c>
      <c r="Y22" s="676">
        <f t="shared" si="18"/>
        <v>0</v>
      </c>
      <c r="Z22" s="676">
        <f t="shared" si="18"/>
        <v>0</v>
      </c>
      <c r="AA22" s="676">
        <f t="shared" si="18"/>
        <v>0</v>
      </c>
      <c r="AB22" s="676">
        <f t="shared" si="18"/>
        <v>0</v>
      </c>
      <c r="AC22" s="676">
        <f t="shared" si="18"/>
        <v>0</v>
      </c>
      <c r="AD22" s="676">
        <f t="shared" si="18"/>
        <v>0</v>
      </c>
      <c r="AE22" s="676">
        <f t="shared" si="18"/>
        <v>0</v>
      </c>
      <c r="AF22" s="676">
        <f t="shared" si="18"/>
        <v>0</v>
      </c>
      <c r="AG22" s="676">
        <f t="shared" si="18"/>
        <v>0</v>
      </c>
      <c r="AH22" s="676">
        <f t="shared" si="18"/>
        <v>0</v>
      </c>
      <c r="AI22" s="676">
        <f t="shared" si="18"/>
        <v>0</v>
      </c>
      <c r="AJ22" s="676">
        <f t="shared" si="18"/>
        <v>0</v>
      </c>
      <c r="AK22" s="676">
        <f t="shared" si="18"/>
        <v>0</v>
      </c>
      <c r="AL22" s="676">
        <f t="shared" si="18"/>
        <v>0</v>
      </c>
      <c r="AM22" s="676">
        <f t="shared" si="18"/>
        <v>0</v>
      </c>
      <c r="AN22" s="676">
        <f t="shared" si="18"/>
        <v>0</v>
      </c>
      <c r="AO22" s="676">
        <f t="shared" si="18"/>
        <v>0</v>
      </c>
      <c r="AP22" s="676">
        <f t="shared" si="18"/>
        <v>0</v>
      </c>
      <c r="AQ22" s="676">
        <f t="shared" si="18"/>
        <v>0</v>
      </c>
      <c r="AR22" s="676">
        <f t="shared" si="18"/>
        <v>0</v>
      </c>
      <c r="AS22" s="676">
        <f t="shared" si="18"/>
        <v>0</v>
      </c>
      <c r="AT22" s="676">
        <f t="shared" si="18"/>
        <v>0</v>
      </c>
      <c r="AU22" s="676">
        <f t="shared" si="18"/>
        <v>0</v>
      </c>
      <c r="AV22" s="676">
        <f t="shared" si="18"/>
        <v>0</v>
      </c>
      <c r="AW22" s="676">
        <f t="shared" si="18"/>
        <v>0</v>
      </c>
      <c r="AX22" s="676">
        <f t="shared" si="18"/>
        <v>0</v>
      </c>
      <c r="AY22" s="676">
        <f t="shared" si="18"/>
        <v>0</v>
      </c>
      <c r="AZ22" s="676">
        <f t="shared" si="18"/>
        <v>0</v>
      </c>
      <c r="BA22" s="676">
        <f t="shared" si="18"/>
        <v>0</v>
      </c>
      <c r="BB22" s="676">
        <f t="shared" si="18"/>
        <v>0</v>
      </c>
      <c r="BC22" s="676">
        <f t="shared" si="18"/>
        <v>0</v>
      </c>
      <c r="BD22" s="676">
        <f t="shared" ref="BD22:CI22" si="19">SUMIF($C:$C,"58.4x",BD:BD)</f>
        <v>0</v>
      </c>
      <c r="BE22" s="676">
        <f t="shared" si="19"/>
        <v>0</v>
      </c>
      <c r="BF22" s="676">
        <f t="shared" si="19"/>
        <v>0</v>
      </c>
      <c r="BG22" s="676">
        <f t="shared" si="19"/>
        <v>0</v>
      </c>
      <c r="BH22" s="676">
        <f t="shared" si="19"/>
        <v>0</v>
      </c>
      <c r="BI22" s="676">
        <f t="shared" si="19"/>
        <v>0</v>
      </c>
      <c r="BJ22" s="676">
        <f t="shared" si="19"/>
        <v>0</v>
      </c>
      <c r="BK22" s="676">
        <f t="shared" si="19"/>
        <v>0</v>
      </c>
      <c r="BL22" s="676">
        <f t="shared" si="19"/>
        <v>0</v>
      </c>
      <c r="BM22" s="676">
        <f t="shared" si="19"/>
        <v>0</v>
      </c>
      <c r="BN22" s="676">
        <f t="shared" si="19"/>
        <v>0</v>
      </c>
      <c r="BO22" s="676">
        <f t="shared" si="19"/>
        <v>0</v>
      </c>
      <c r="BP22" s="676">
        <f t="shared" si="19"/>
        <v>0</v>
      </c>
      <c r="BQ22" s="676">
        <f t="shared" si="19"/>
        <v>0</v>
      </c>
      <c r="BR22" s="676">
        <f t="shared" si="19"/>
        <v>0</v>
      </c>
      <c r="BS22" s="676">
        <f t="shared" si="19"/>
        <v>0</v>
      </c>
      <c r="BT22" s="676">
        <f t="shared" si="19"/>
        <v>0</v>
      </c>
      <c r="BU22" s="676">
        <f t="shared" si="19"/>
        <v>0</v>
      </c>
      <c r="BV22" s="676">
        <f t="shared" si="19"/>
        <v>0</v>
      </c>
      <c r="BW22" s="676">
        <f t="shared" si="19"/>
        <v>0</v>
      </c>
      <c r="BX22" s="676">
        <f t="shared" si="19"/>
        <v>0</v>
      </c>
      <c r="BY22" s="676">
        <f t="shared" si="19"/>
        <v>0</v>
      </c>
      <c r="BZ22" s="676">
        <f t="shared" si="19"/>
        <v>0</v>
      </c>
      <c r="CA22" s="676">
        <f t="shared" si="19"/>
        <v>0</v>
      </c>
      <c r="CB22" s="676">
        <f t="shared" si="19"/>
        <v>0</v>
      </c>
      <c r="CC22" s="676">
        <f t="shared" si="19"/>
        <v>0</v>
      </c>
      <c r="CD22" s="676">
        <f t="shared" si="19"/>
        <v>0</v>
      </c>
      <c r="CE22" s="676">
        <f t="shared" si="19"/>
        <v>0</v>
      </c>
      <c r="CF22" s="676">
        <f t="shared" si="19"/>
        <v>0</v>
      </c>
      <c r="CG22" s="676">
        <f t="shared" si="19"/>
        <v>0</v>
      </c>
      <c r="CH22" s="676">
        <f t="shared" si="19"/>
        <v>0</v>
      </c>
      <c r="CI22" s="676">
        <f t="shared" si="19"/>
        <v>0</v>
      </c>
      <c r="CJ22" s="676">
        <f t="shared" ref="CJ22:DO22" si="20">SUMIF($C:$C,"58.4x",CJ:CJ)</f>
        <v>0</v>
      </c>
      <c r="CK22" s="676">
        <f t="shared" si="20"/>
        <v>0</v>
      </c>
      <c r="CL22" s="676">
        <f t="shared" si="20"/>
        <v>0</v>
      </c>
      <c r="CM22" s="676">
        <f t="shared" si="20"/>
        <v>0</v>
      </c>
      <c r="CN22" s="676">
        <f t="shared" si="20"/>
        <v>0</v>
      </c>
      <c r="CO22" s="676">
        <f t="shared" si="20"/>
        <v>0</v>
      </c>
      <c r="CP22" s="676">
        <f t="shared" si="20"/>
        <v>0</v>
      </c>
      <c r="CQ22" s="676">
        <f t="shared" si="20"/>
        <v>0</v>
      </c>
      <c r="CR22" s="676">
        <f t="shared" si="20"/>
        <v>0</v>
      </c>
      <c r="CS22" s="676">
        <f t="shared" si="20"/>
        <v>0</v>
      </c>
      <c r="CT22" s="676">
        <f t="shared" si="20"/>
        <v>0</v>
      </c>
      <c r="CU22" s="676">
        <f t="shared" si="20"/>
        <v>0</v>
      </c>
      <c r="CV22" s="676">
        <f t="shared" si="20"/>
        <v>0</v>
      </c>
      <c r="CW22" s="676">
        <f t="shared" si="20"/>
        <v>0</v>
      </c>
      <c r="CX22" s="676">
        <f t="shared" si="20"/>
        <v>0</v>
      </c>
      <c r="CY22" s="691">
        <f t="shared" si="20"/>
        <v>0</v>
      </c>
      <c r="CZ22" s="692">
        <f t="shared" si="20"/>
        <v>0</v>
      </c>
      <c r="DA22" s="692">
        <f t="shared" si="20"/>
        <v>0</v>
      </c>
      <c r="DB22" s="692">
        <f t="shared" si="20"/>
        <v>0</v>
      </c>
      <c r="DC22" s="692">
        <f t="shared" si="20"/>
        <v>0</v>
      </c>
      <c r="DD22" s="692">
        <f t="shared" si="20"/>
        <v>0</v>
      </c>
      <c r="DE22" s="692">
        <f t="shared" si="20"/>
        <v>0</v>
      </c>
      <c r="DF22" s="692">
        <f t="shared" si="20"/>
        <v>0</v>
      </c>
      <c r="DG22" s="692">
        <f t="shared" si="20"/>
        <v>0</v>
      </c>
      <c r="DH22" s="692">
        <f t="shared" si="20"/>
        <v>0</v>
      </c>
      <c r="DI22" s="692">
        <f t="shared" si="20"/>
        <v>0</v>
      </c>
      <c r="DJ22" s="692">
        <f t="shared" si="20"/>
        <v>0</v>
      </c>
      <c r="DK22" s="692">
        <f t="shared" si="20"/>
        <v>0</v>
      </c>
      <c r="DL22" s="692">
        <f t="shared" si="20"/>
        <v>0</v>
      </c>
      <c r="DM22" s="692">
        <f t="shared" si="20"/>
        <v>0</v>
      </c>
      <c r="DN22" s="692">
        <f t="shared" si="20"/>
        <v>0</v>
      </c>
      <c r="DO22" s="692">
        <f t="shared" si="20"/>
        <v>0</v>
      </c>
      <c r="DP22" s="692">
        <f t="shared" ref="DP22:DW22" si="21">SUMIF($C:$C,"58.4x",DP:DP)</f>
        <v>0</v>
      </c>
      <c r="DQ22" s="692">
        <f t="shared" si="21"/>
        <v>0</v>
      </c>
      <c r="DR22" s="692">
        <f t="shared" si="21"/>
        <v>0</v>
      </c>
      <c r="DS22" s="692">
        <f t="shared" si="21"/>
        <v>0</v>
      </c>
      <c r="DT22" s="692">
        <f t="shared" si="21"/>
        <v>0</v>
      </c>
      <c r="DU22" s="692">
        <f t="shared" si="21"/>
        <v>0</v>
      </c>
      <c r="DV22" s="692">
        <f t="shared" si="21"/>
        <v>0</v>
      </c>
      <c r="DW22" s="746">
        <f t="shared" si="21"/>
        <v>0</v>
      </c>
      <c r="DX22" s="682"/>
    </row>
    <row r="23" spans="2:128" x14ac:dyDescent="0.2">
      <c r="B23" s="684" t="s">
        <v>512</v>
      </c>
      <c r="C23" s="685" t="s">
        <v>513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78"/>
      <c r="Q23" s="678"/>
      <c r="R23" s="680"/>
      <c r="S23" s="745"/>
      <c r="T23" s="680"/>
      <c r="U23" s="745"/>
      <c r="V23" s="678"/>
      <c r="W23" s="678"/>
      <c r="X23" s="676">
        <f t="shared" ref="X23:BC23" si="22">SUMIF($C:$C,"58.5x",X:X)</f>
        <v>0</v>
      </c>
      <c r="Y23" s="676">
        <f t="shared" si="22"/>
        <v>0</v>
      </c>
      <c r="Z23" s="676">
        <f t="shared" si="22"/>
        <v>0</v>
      </c>
      <c r="AA23" s="676">
        <f t="shared" si="22"/>
        <v>0</v>
      </c>
      <c r="AB23" s="676">
        <f t="shared" si="22"/>
        <v>0</v>
      </c>
      <c r="AC23" s="676">
        <f t="shared" si="22"/>
        <v>0</v>
      </c>
      <c r="AD23" s="676">
        <f t="shared" si="22"/>
        <v>0</v>
      </c>
      <c r="AE23" s="676">
        <f t="shared" si="22"/>
        <v>0</v>
      </c>
      <c r="AF23" s="676">
        <f t="shared" si="22"/>
        <v>0</v>
      </c>
      <c r="AG23" s="676">
        <f t="shared" si="22"/>
        <v>0</v>
      </c>
      <c r="AH23" s="676">
        <f t="shared" si="22"/>
        <v>0</v>
      </c>
      <c r="AI23" s="676">
        <f t="shared" si="22"/>
        <v>0</v>
      </c>
      <c r="AJ23" s="676">
        <f t="shared" si="22"/>
        <v>0</v>
      </c>
      <c r="AK23" s="676">
        <f t="shared" si="22"/>
        <v>0</v>
      </c>
      <c r="AL23" s="676">
        <f t="shared" si="22"/>
        <v>0</v>
      </c>
      <c r="AM23" s="676">
        <f t="shared" si="22"/>
        <v>0</v>
      </c>
      <c r="AN23" s="676">
        <f t="shared" si="22"/>
        <v>0</v>
      </c>
      <c r="AO23" s="676">
        <f t="shared" si="22"/>
        <v>0</v>
      </c>
      <c r="AP23" s="676">
        <f t="shared" si="22"/>
        <v>0</v>
      </c>
      <c r="AQ23" s="676">
        <f t="shared" si="22"/>
        <v>0</v>
      </c>
      <c r="AR23" s="676">
        <f t="shared" si="22"/>
        <v>0</v>
      </c>
      <c r="AS23" s="676">
        <f t="shared" si="22"/>
        <v>0</v>
      </c>
      <c r="AT23" s="676">
        <f t="shared" si="22"/>
        <v>0</v>
      </c>
      <c r="AU23" s="676">
        <f t="shared" si="22"/>
        <v>0</v>
      </c>
      <c r="AV23" s="676">
        <f t="shared" si="22"/>
        <v>0</v>
      </c>
      <c r="AW23" s="676">
        <f t="shared" si="22"/>
        <v>0</v>
      </c>
      <c r="AX23" s="676">
        <f t="shared" si="22"/>
        <v>0</v>
      </c>
      <c r="AY23" s="676">
        <f t="shared" si="22"/>
        <v>0</v>
      </c>
      <c r="AZ23" s="676">
        <f t="shared" si="22"/>
        <v>0</v>
      </c>
      <c r="BA23" s="676">
        <f t="shared" si="22"/>
        <v>0</v>
      </c>
      <c r="BB23" s="676">
        <f t="shared" si="22"/>
        <v>0</v>
      </c>
      <c r="BC23" s="676">
        <f t="shared" si="22"/>
        <v>0</v>
      </c>
      <c r="BD23" s="676">
        <f t="shared" ref="BD23:CI23" si="23">SUMIF($C:$C,"58.5x",BD:BD)</f>
        <v>0</v>
      </c>
      <c r="BE23" s="676">
        <f t="shared" si="23"/>
        <v>0</v>
      </c>
      <c r="BF23" s="676">
        <f t="shared" si="23"/>
        <v>0</v>
      </c>
      <c r="BG23" s="676">
        <f t="shared" si="23"/>
        <v>0</v>
      </c>
      <c r="BH23" s="676">
        <f t="shared" si="23"/>
        <v>0</v>
      </c>
      <c r="BI23" s="676">
        <f t="shared" si="23"/>
        <v>0</v>
      </c>
      <c r="BJ23" s="676">
        <f t="shared" si="23"/>
        <v>0</v>
      </c>
      <c r="BK23" s="676">
        <f t="shared" si="23"/>
        <v>0</v>
      </c>
      <c r="BL23" s="676">
        <f t="shared" si="23"/>
        <v>0</v>
      </c>
      <c r="BM23" s="676">
        <f t="shared" si="23"/>
        <v>0</v>
      </c>
      <c r="BN23" s="676">
        <f t="shared" si="23"/>
        <v>0</v>
      </c>
      <c r="BO23" s="676">
        <f t="shared" si="23"/>
        <v>0</v>
      </c>
      <c r="BP23" s="676">
        <f t="shared" si="23"/>
        <v>0</v>
      </c>
      <c r="BQ23" s="676">
        <f t="shared" si="23"/>
        <v>0</v>
      </c>
      <c r="BR23" s="676">
        <f t="shared" si="23"/>
        <v>0</v>
      </c>
      <c r="BS23" s="676">
        <f t="shared" si="23"/>
        <v>0</v>
      </c>
      <c r="BT23" s="676">
        <f t="shared" si="23"/>
        <v>0</v>
      </c>
      <c r="BU23" s="676">
        <f t="shared" si="23"/>
        <v>0</v>
      </c>
      <c r="BV23" s="676">
        <f t="shared" si="23"/>
        <v>0</v>
      </c>
      <c r="BW23" s="676">
        <f t="shared" si="23"/>
        <v>0</v>
      </c>
      <c r="BX23" s="676">
        <f t="shared" si="23"/>
        <v>0</v>
      </c>
      <c r="BY23" s="676">
        <f t="shared" si="23"/>
        <v>0</v>
      </c>
      <c r="BZ23" s="676">
        <f t="shared" si="23"/>
        <v>0</v>
      </c>
      <c r="CA23" s="676">
        <f t="shared" si="23"/>
        <v>0</v>
      </c>
      <c r="CB23" s="676">
        <f t="shared" si="23"/>
        <v>0</v>
      </c>
      <c r="CC23" s="676">
        <f t="shared" si="23"/>
        <v>0</v>
      </c>
      <c r="CD23" s="676">
        <f t="shared" si="23"/>
        <v>0</v>
      </c>
      <c r="CE23" s="676">
        <f t="shared" si="23"/>
        <v>0</v>
      </c>
      <c r="CF23" s="676">
        <f t="shared" si="23"/>
        <v>0</v>
      </c>
      <c r="CG23" s="676">
        <f t="shared" si="23"/>
        <v>0</v>
      </c>
      <c r="CH23" s="676">
        <f t="shared" si="23"/>
        <v>0</v>
      </c>
      <c r="CI23" s="676">
        <f t="shared" si="23"/>
        <v>0</v>
      </c>
      <c r="CJ23" s="676">
        <f t="shared" ref="CJ23:DO23" si="24">SUMIF($C:$C,"58.5x",CJ:CJ)</f>
        <v>0</v>
      </c>
      <c r="CK23" s="676">
        <f t="shared" si="24"/>
        <v>0</v>
      </c>
      <c r="CL23" s="676">
        <f t="shared" si="24"/>
        <v>0</v>
      </c>
      <c r="CM23" s="676">
        <f t="shared" si="24"/>
        <v>0</v>
      </c>
      <c r="CN23" s="676">
        <f t="shared" si="24"/>
        <v>0</v>
      </c>
      <c r="CO23" s="676">
        <f t="shared" si="24"/>
        <v>0</v>
      </c>
      <c r="CP23" s="676">
        <f t="shared" si="24"/>
        <v>0</v>
      </c>
      <c r="CQ23" s="676">
        <f t="shared" si="24"/>
        <v>0</v>
      </c>
      <c r="CR23" s="676">
        <f t="shared" si="24"/>
        <v>0</v>
      </c>
      <c r="CS23" s="676">
        <f t="shared" si="24"/>
        <v>0</v>
      </c>
      <c r="CT23" s="676">
        <f t="shared" si="24"/>
        <v>0</v>
      </c>
      <c r="CU23" s="676">
        <f t="shared" si="24"/>
        <v>0</v>
      </c>
      <c r="CV23" s="676">
        <f t="shared" si="24"/>
        <v>0</v>
      </c>
      <c r="CW23" s="676">
        <f t="shared" si="24"/>
        <v>0</v>
      </c>
      <c r="CX23" s="676">
        <f t="shared" si="24"/>
        <v>0</v>
      </c>
      <c r="CY23" s="691">
        <f t="shared" si="24"/>
        <v>0</v>
      </c>
      <c r="CZ23" s="692">
        <f t="shared" si="24"/>
        <v>0</v>
      </c>
      <c r="DA23" s="692">
        <f t="shared" si="24"/>
        <v>0</v>
      </c>
      <c r="DB23" s="692">
        <f t="shared" si="24"/>
        <v>0</v>
      </c>
      <c r="DC23" s="692">
        <f t="shared" si="24"/>
        <v>0</v>
      </c>
      <c r="DD23" s="692">
        <f t="shared" si="24"/>
        <v>0</v>
      </c>
      <c r="DE23" s="692">
        <f t="shared" si="24"/>
        <v>0</v>
      </c>
      <c r="DF23" s="692">
        <f t="shared" si="24"/>
        <v>0</v>
      </c>
      <c r="DG23" s="692">
        <f t="shared" si="24"/>
        <v>0</v>
      </c>
      <c r="DH23" s="692">
        <f t="shared" si="24"/>
        <v>0</v>
      </c>
      <c r="DI23" s="692">
        <f t="shared" si="24"/>
        <v>0</v>
      </c>
      <c r="DJ23" s="692">
        <f t="shared" si="24"/>
        <v>0</v>
      </c>
      <c r="DK23" s="692">
        <f t="shared" si="24"/>
        <v>0</v>
      </c>
      <c r="DL23" s="692">
        <f t="shared" si="24"/>
        <v>0</v>
      </c>
      <c r="DM23" s="692">
        <f t="shared" si="24"/>
        <v>0</v>
      </c>
      <c r="DN23" s="692">
        <f t="shared" si="24"/>
        <v>0</v>
      </c>
      <c r="DO23" s="692">
        <f t="shared" si="24"/>
        <v>0</v>
      </c>
      <c r="DP23" s="692">
        <f t="shared" ref="DP23:DW23" si="25">SUMIF($C:$C,"58.5x",DP:DP)</f>
        <v>0</v>
      </c>
      <c r="DQ23" s="692">
        <f t="shared" si="25"/>
        <v>0</v>
      </c>
      <c r="DR23" s="692">
        <f t="shared" si="25"/>
        <v>0</v>
      </c>
      <c r="DS23" s="692">
        <f t="shared" si="25"/>
        <v>0</v>
      </c>
      <c r="DT23" s="692">
        <f t="shared" si="25"/>
        <v>0</v>
      </c>
      <c r="DU23" s="692">
        <f t="shared" si="25"/>
        <v>0</v>
      </c>
      <c r="DV23" s="692">
        <f t="shared" si="25"/>
        <v>0</v>
      </c>
      <c r="DW23" s="746">
        <f t="shared" si="25"/>
        <v>0</v>
      </c>
      <c r="DX23" s="682"/>
    </row>
    <row r="24" spans="2:128" x14ac:dyDescent="0.2">
      <c r="B24" s="684" t="s">
        <v>514</v>
      </c>
      <c r="C24" s="685" t="s">
        <v>515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78"/>
      <c r="Q24" s="678"/>
      <c r="R24" s="680"/>
      <c r="S24" s="745"/>
      <c r="T24" s="680"/>
      <c r="U24" s="745"/>
      <c r="V24" s="678"/>
      <c r="W24" s="678"/>
      <c r="X24" s="676">
        <f t="shared" ref="X24:BC24" si="26">SUMIF($C:$C,"58.6x",X:X)</f>
        <v>0</v>
      </c>
      <c r="Y24" s="676">
        <f t="shared" si="26"/>
        <v>0</v>
      </c>
      <c r="Z24" s="676">
        <f t="shared" si="26"/>
        <v>0</v>
      </c>
      <c r="AA24" s="676">
        <f t="shared" si="26"/>
        <v>0</v>
      </c>
      <c r="AB24" s="676">
        <f t="shared" si="26"/>
        <v>0</v>
      </c>
      <c r="AC24" s="676">
        <f t="shared" si="26"/>
        <v>0</v>
      </c>
      <c r="AD24" s="676">
        <f t="shared" si="26"/>
        <v>0</v>
      </c>
      <c r="AE24" s="676">
        <f t="shared" si="26"/>
        <v>0</v>
      </c>
      <c r="AF24" s="676">
        <f t="shared" si="26"/>
        <v>0</v>
      </c>
      <c r="AG24" s="676">
        <f t="shared" si="26"/>
        <v>0</v>
      </c>
      <c r="AH24" s="676">
        <f t="shared" si="26"/>
        <v>0</v>
      </c>
      <c r="AI24" s="676">
        <f t="shared" si="26"/>
        <v>0</v>
      </c>
      <c r="AJ24" s="676">
        <f t="shared" si="26"/>
        <v>0</v>
      </c>
      <c r="AK24" s="676">
        <f t="shared" si="26"/>
        <v>0</v>
      </c>
      <c r="AL24" s="676">
        <f t="shared" si="26"/>
        <v>0</v>
      </c>
      <c r="AM24" s="676">
        <f t="shared" si="26"/>
        <v>0</v>
      </c>
      <c r="AN24" s="676">
        <f t="shared" si="26"/>
        <v>0</v>
      </c>
      <c r="AO24" s="676">
        <f t="shared" si="26"/>
        <v>0</v>
      </c>
      <c r="AP24" s="676">
        <f t="shared" si="26"/>
        <v>0</v>
      </c>
      <c r="AQ24" s="676">
        <f t="shared" si="26"/>
        <v>0</v>
      </c>
      <c r="AR24" s="676">
        <f t="shared" si="26"/>
        <v>0</v>
      </c>
      <c r="AS24" s="676">
        <f t="shared" si="26"/>
        <v>0</v>
      </c>
      <c r="AT24" s="676">
        <f t="shared" si="26"/>
        <v>0</v>
      </c>
      <c r="AU24" s="676">
        <f t="shared" si="26"/>
        <v>0</v>
      </c>
      <c r="AV24" s="676">
        <f t="shared" si="26"/>
        <v>0</v>
      </c>
      <c r="AW24" s="676">
        <f t="shared" si="26"/>
        <v>0</v>
      </c>
      <c r="AX24" s="676">
        <f t="shared" si="26"/>
        <v>0</v>
      </c>
      <c r="AY24" s="676">
        <f t="shared" si="26"/>
        <v>0</v>
      </c>
      <c r="AZ24" s="676">
        <f t="shared" si="26"/>
        <v>0</v>
      </c>
      <c r="BA24" s="676">
        <f t="shared" si="26"/>
        <v>0</v>
      </c>
      <c r="BB24" s="676">
        <f t="shared" si="26"/>
        <v>0</v>
      </c>
      <c r="BC24" s="676">
        <f t="shared" si="26"/>
        <v>0</v>
      </c>
      <c r="BD24" s="676">
        <f t="shared" ref="BD24:CI24" si="27">SUMIF($C:$C,"58.6x",BD:BD)</f>
        <v>0</v>
      </c>
      <c r="BE24" s="676">
        <f t="shared" si="27"/>
        <v>0</v>
      </c>
      <c r="BF24" s="676">
        <f t="shared" si="27"/>
        <v>0</v>
      </c>
      <c r="BG24" s="676">
        <f t="shared" si="27"/>
        <v>0</v>
      </c>
      <c r="BH24" s="676">
        <f t="shared" si="27"/>
        <v>0</v>
      </c>
      <c r="BI24" s="676">
        <f t="shared" si="27"/>
        <v>0</v>
      </c>
      <c r="BJ24" s="676">
        <f t="shared" si="27"/>
        <v>0</v>
      </c>
      <c r="BK24" s="676">
        <f t="shared" si="27"/>
        <v>0</v>
      </c>
      <c r="BL24" s="676">
        <f t="shared" si="27"/>
        <v>0</v>
      </c>
      <c r="BM24" s="676">
        <f t="shared" si="27"/>
        <v>0</v>
      </c>
      <c r="BN24" s="676">
        <f t="shared" si="27"/>
        <v>0</v>
      </c>
      <c r="BO24" s="676">
        <f t="shared" si="27"/>
        <v>0</v>
      </c>
      <c r="BP24" s="676">
        <f t="shared" si="27"/>
        <v>0</v>
      </c>
      <c r="BQ24" s="676">
        <f t="shared" si="27"/>
        <v>0</v>
      </c>
      <c r="BR24" s="676">
        <f t="shared" si="27"/>
        <v>0</v>
      </c>
      <c r="BS24" s="676">
        <f t="shared" si="27"/>
        <v>0</v>
      </c>
      <c r="BT24" s="676">
        <f t="shared" si="27"/>
        <v>0</v>
      </c>
      <c r="BU24" s="676">
        <f t="shared" si="27"/>
        <v>0</v>
      </c>
      <c r="BV24" s="676">
        <f t="shared" si="27"/>
        <v>0</v>
      </c>
      <c r="BW24" s="676">
        <f t="shared" si="27"/>
        <v>0</v>
      </c>
      <c r="BX24" s="676">
        <f t="shared" si="27"/>
        <v>0</v>
      </c>
      <c r="BY24" s="676">
        <f t="shared" si="27"/>
        <v>0</v>
      </c>
      <c r="BZ24" s="676">
        <f t="shared" si="27"/>
        <v>0</v>
      </c>
      <c r="CA24" s="676">
        <f t="shared" si="27"/>
        <v>0</v>
      </c>
      <c r="CB24" s="676">
        <f t="shared" si="27"/>
        <v>0</v>
      </c>
      <c r="CC24" s="676">
        <f t="shared" si="27"/>
        <v>0</v>
      </c>
      <c r="CD24" s="676">
        <f t="shared" si="27"/>
        <v>0</v>
      </c>
      <c r="CE24" s="676">
        <f t="shared" si="27"/>
        <v>0</v>
      </c>
      <c r="CF24" s="676">
        <f t="shared" si="27"/>
        <v>0</v>
      </c>
      <c r="CG24" s="676">
        <f t="shared" si="27"/>
        <v>0</v>
      </c>
      <c r="CH24" s="676">
        <f t="shared" si="27"/>
        <v>0</v>
      </c>
      <c r="CI24" s="676">
        <f t="shared" si="27"/>
        <v>0</v>
      </c>
      <c r="CJ24" s="676">
        <f t="shared" ref="CJ24:DO24" si="28">SUMIF($C:$C,"58.6x",CJ:CJ)</f>
        <v>0</v>
      </c>
      <c r="CK24" s="676">
        <f t="shared" si="28"/>
        <v>0</v>
      </c>
      <c r="CL24" s="676">
        <f t="shared" si="28"/>
        <v>0</v>
      </c>
      <c r="CM24" s="676">
        <f t="shared" si="28"/>
        <v>0</v>
      </c>
      <c r="CN24" s="676">
        <f t="shared" si="28"/>
        <v>0</v>
      </c>
      <c r="CO24" s="676">
        <f t="shared" si="28"/>
        <v>0</v>
      </c>
      <c r="CP24" s="676">
        <f t="shared" si="28"/>
        <v>0</v>
      </c>
      <c r="CQ24" s="676">
        <f t="shared" si="28"/>
        <v>0</v>
      </c>
      <c r="CR24" s="676">
        <f t="shared" si="28"/>
        <v>0</v>
      </c>
      <c r="CS24" s="676">
        <f t="shared" si="28"/>
        <v>0</v>
      </c>
      <c r="CT24" s="676">
        <f t="shared" si="28"/>
        <v>0</v>
      </c>
      <c r="CU24" s="676">
        <f t="shared" si="28"/>
        <v>0</v>
      </c>
      <c r="CV24" s="676">
        <f t="shared" si="28"/>
        <v>0</v>
      </c>
      <c r="CW24" s="676">
        <f t="shared" si="28"/>
        <v>0</v>
      </c>
      <c r="CX24" s="676">
        <f t="shared" si="28"/>
        <v>0</v>
      </c>
      <c r="CY24" s="691">
        <f t="shared" si="28"/>
        <v>0</v>
      </c>
      <c r="CZ24" s="692">
        <f t="shared" si="28"/>
        <v>0</v>
      </c>
      <c r="DA24" s="692">
        <f t="shared" si="28"/>
        <v>0</v>
      </c>
      <c r="DB24" s="692">
        <f t="shared" si="28"/>
        <v>0</v>
      </c>
      <c r="DC24" s="692">
        <f t="shared" si="28"/>
        <v>0</v>
      </c>
      <c r="DD24" s="692">
        <f t="shared" si="28"/>
        <v>0</v>
      </c>
      <c r="DE24" s="692">
        <f t="shared" si="28"/>
        <v>0</v>
      </c>
      <c r="DF24" s="692">
        <f t="shared" si="28"/>
        <v>0</v>
      </c>
      <c r="DG24" s="692">
        <f t="shared" si="28"/>
        <v>0</v>
      </c>
      <c r="DH24" s="692">
        <f t="shared" si="28"/>
        <v>0</v>
      </c>
      <c r="DI24" s="692">
        <f t="shared" si="28"/>
        <v>0</v>
      </c>
      <c r="DJ24" s="692">
        <f t="shared" si="28"/>
        <v>0</v>
      </c>
      <c r="DK24" s="692">
        <f t="shared" si="28"/>
        <v>0</v>
      </c>
      <c r="DL24" s="692">
        <f t="shared" si="28"/>
        <v>0</v>
      </c>
      <c r="DM24" s="692">
        <f t="shared" si="28"/>
        <v>0</v>
      </c>
      <c r="DN24" s="692">
        <f t="shared" si="28"/>
        <v>0</v>
      </c>
      <c r="DO24" s="692">
        <f t="shared" si="28"/>
        <v>0</v>
      </c>
      <c r="DP24" s="692">
        <f t="shared" ref="DP24:DW24" si="29">SUMIF($C:$C,"58.6x",DP:DP)</f>
        <v>0</v>
      </c>
      <c r="DQ24" s="692">
        <f t="shared" si="29"/>
        <v>0</v>
      </c>
      <c r="DR24" s="692">
        <f t="shared" si="29"/>
        <v>0</v>
      </c>
      <c r="DS24" s="692">
        <f t="shared" si="29"/>
        <v>0</v>
      </c>
      <c r="DT24" s="692">
        <f t="shared" si="29"/>
        <v>0</v>
      </c>
      <c r="DU24" s="692">
        <f t="shared" si="29"/>
        <v>0</v>
      </c>
      <c r="DV24" s="692">
        <f t="shared" si="29"/>
        <v>0</v>
      </c>
      <c r="DW24" s="746">
        <f t="shared" si="29"/>
        <v>0</v>
      </c>
      <c r="DX24" s="682"/>
    </row>
    <row r="25" spans="2:128" x14ac:dyDescent="0.2">
      <c r="B25" s="684" t="s">
        <v>516</v>
      </c>
      <c r="C25" s="685" t="s">
        <v>517</v>
      </c>
      <c r="D25" s="677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78"/>
      <c r="Q25" s="678"/>
      <c r="R25" s="680"/>
      <c r="S25" s="745"/>
      <c r="T25" s="680"/>
      <c r="U25" s="745"/>
      <c r="V25" s="678"/>
      <c r="W25" s="678"/>
      <c r="X25" s="676">
        <f t="shared" ref="X25:BC25" si="30">SUMIF($C:$C,"58.7x",X:X)</f>
        <v>0</v>
      </c>
      <c r="Y25" s="676">
        <f t="shared" si="30"/>
        <v>0</v>
      </c>
      <c r="Z25" s="676">
        <f t="shared" si="30"/>
        <v>0</v>
      </c>
      <c r="AA25" s="676">
        <f t="shared" si="30"/>
        <v>0</v>
      </c>
      <c r="AB25" s="676">
        <f t="shared" si="30"/>
        <v>0</v>
      </c>
      <c r="AC25" s="676">
        <f t="shared" si="30"/>
        <v>0</v>
      </c>
      <c r="AD25" s="676">
        <f t="shared" si="30"/>
        <v>0</v>
      </c>
      <c r="AE25" s="676">
        <f t="shared" si="30"/>
        <v>0</v>
      </c>
      <c r="AF25" s="676">
        <f t="shared" si="30"/>
        <v>0</v>
      </c>
      <c r="AG25" s="676">
        <f t="shared" si="30"/>
        <v>0</v>
      </c>
      <c r="AH25" s="676">
        <f t="shared" si="30"/>
        <v>0</v>
      </c>
      <c r="AI25" s="676">
        <f t="shared" si="30"/>
        <v>0</v>
      </c>
      <c r="AJ25" s="676">
        <f t="shared" si="30"/>
        <v>0</v>
      </c>
      <c r="AK25" s="676">
        <f t="shared" si="30"/>
        <v>0</v>
      </c>
      <c r="AL25" s="676">
        <f t="shared" si="30"/>
        <v>0</v>
      </c>
      <c r="AM25" s="676">
        <f t="shared" si="30"/>
        <v>0</v>
      </c>
      <c r="AN25" s="676">
        <f t="shared" si="30"/>
        <v>0</v>
      </c>
      <c r="AO25" s="676">
        <f t="shared" si="30"/>
        <v>0</v>
      </c>
      <c r="AP25" s="676">
        <f t="shared" si="30"/>
        <v>0</v>
      </c>
      <c r="AQ25" s="676">
        <f t="shared" si="30"/>
        <v>0</v>
      </c>
      <c r="AR25" s="676">
        <f t="shared" si="30"/>
        <v>0</v>
      </c>
      <c r="AS25" s="676">
        <f t="shared" si="30"/>
        <v>0</v>
      </c>
      <c r="AT25" s="676">
        <f t="shared" si="30"/>
        <v>0</v>
      </c>
      <c r="AU25" s="676">
        <f t="shared" si="30"/>
        <v>0</v>
      </c>
      <c r="AV25" s="676">
        <f t="shared" si="30"/>
        <v>0</v>
      </c>
      <c r="AW25" s="676">
        <f t="shared" si="30"/>
        <v>0</v>
      </c>
      <c r="AX25" s="676">
        <f t="shared" si="30"/>
        <v>0</v>
      </c>
      <c r="AY25" s="676">
        <f t="shared" si="30"/>
        <v>0</v>
      </c>
      <c r="AZ25" s="676">
        <f t="shared" si="30"/>
        <v>0</v>
      </c>
      <c r="BA25" s="676">
        <f t="shared" si="30"/>
        <v>0</v>
      </c>
      <c r="BB25" s="676">
        <f t="shared" si="30"/>
        <v>0</v>
      </c>
      <c r="BC25" s="676">
        <f t="shared" si="30"/>
        <v>0</v>
      </c>
      <c r="BD25" s="676">
        <f t="shared" ref="BD25:CI25" si="31">SUMIF($C:$C,"58.7x",BD:BD)</f>
        <v>0</v>
      </c>
      <c r="BE25" s="676">
        <f t="shared" si="31"/>
        <v>0</v>
      </c>
      <c r="BF25" s="676">
        <f t="shared" si="31"/>
        <v>0</v>
      </c>
      <c r="BG25" s="676">
        <f t="shared" si="31"/>
        <v>0</v>
      </c>
      <c r="BH25" s="676">
        <f t="shared" si="31"/>
        <v>0</v>
      </c>
      <c r="BI25" s="676">
        <f t="shared" si="31"/>
        <v>0</v>
      </c>
      <c r="BJ25" s="676">
        <f t="shared" si="31"/>
        <v>0</v>
      </c>
      <c r="BK25" s="676">
        <f t="shared" si="31"/>
        <v>0</v>
      </c>
      <c r="BL25" s="676">
        <f t="shared" si="31"/>
        <v>0</v>
      </c>
      <c r="BM25" s="676">
        <f t="shared" si="31"/>
        <v>0</v>
      </c>
      <c r="BN25" s="676">
        <f t="shared" si="31"/>
        <v>0</v>
      </c>
      <c r="BO25" s="676">
        <f t="shared" si="31"/>
        <v>0</v>
      </c>
      <c r="BP25" s="676">
        <f t="shared" si="31"/>
        <v>0</v>
      </c>
      <c r="BQ25" s="676">
        <f t="shared" si="31"/>
        <v>0</v>
      </c>
      <c r="BR25" s="676">
        <f t="shared" si="31"/>
        <v>0</v>
      </c>
      <c r="BS25" s="676">
        <f t="shared" si="31"/>
        <v>0</v>
      </c>
      <c r="BT25" s="676">
        <f t="shared" si="31"/>
        <v>0</v>
      </c>
      <c r="BU25" s="676">
        <f t="shared" si="31"/>
        <v>0</v>
      </c>
      <c r="BV25" s="676">
        <f t="shared" si="31"/>
        <v>0</v>
      </c>
      <c r="BW25" s="676">
        <f t="shared" si="31"/>
        <v>0</v>
      </c>
      <c r="BX25" s="676">
        <f t="shared" si="31"/>
        <v>0</v>
      </c>
      <c r="BY25" s="676">
        <f t="shared" si="31"/>
        <v>0</v>
      </c>
      <c r="BZ25" s="676">
        <f t="shared" si="31"/>
        <v>0</v>
      </c>
      <c r="CA25" s="676">
        <f t="shared" si="31"/>
        <v>0</v>
      </c>
      <c r="CB25" s="676">
        <f t="shared" si="31"/>
        <v>0</v>
      </c>
      <c r="CC25" s="676">
        <f t="shared" si="31"/>
        <v>0</v>
      </c>
      <c r="CD25" s="676">
        <f t="shared" si="31"/>
        <v>0</v>
      </c>
      <c r="CE25" s="676">
        <f t="shared" si="31"/>
        <v>0</v>
      </c>
      <c r="CF25" s="676">
        <f t="shared" si="31"/>
        <v>0</v>
      </c>
      <c r="CG25" s="676">
        <f t="shared" si="31"/>
        <v>0</v>
      </c>
      <c r="CH25" s="676">
        <f t="shared" si="31"/>
        <v>0</v>
      </c>
      <c r="CI25" s="676">
        <f t="shared" si="31"/>
        <v>0</v>
      </c>
      <c r="CJ25" s="676">
        <f t="shared" ref="CJ25:DO25" si="32">SUMIF($C:$C,"58.7x",CJ:CJ)</f>
        <v>0</v>
      </c>
      <c r="CK25" s="676">
        <f t="shared" si="32"/>
        <v>0</v>
      </c>
      <c r="CL25" s="676">
        <f t="shared" si="32"/>
        <v>0</v>
      </c>
      <c r="CM25" s="676">
        <f t="shared" si="32"/>
        <v>0</v>
      </c>
      <c r="CN25" s="676">
        <f t="shared" si="32"/>
        <v>0</v>
      </c>
      <c r="CO25" s="676">
        <f t="shared" si="32"/>
        <v>0</v>
      </c>
      <c r="CP25" s="676">
        <f t="shared" si="32"/>
        <v>0</v>
      </c>
      <c r="CQ25" s="676">
        <f t="shared" si="32"/>
        <v>0</v>
      </c>
      <c r="CR25" s="676">
        <f t="shared" si="32"/>
        <v>0</v>
      </c>
      <c r="CS25" s="676">
        <f t="shared" si="32"/>
        <v>0</v>
      </c>
      <c r="CT25" s="676">
        <f t="shared" si="32"/>
        <v>0</v>
      </c>
      <c r="CU25" s="676">
        <f t="shared" si="32"/>
        <v>0</v>
      </c>
      <c r="CV25" s="676">
        <f t="shared" si="32"/>
        <v>0</v>
      </c>
      <c r="CW25" s="676">
        <f t="shared" si="32"/>
        <v>0</v>
      </c>
      <c r="CX25" s="676">
        <f t="shared" si="32"/>
        <v>0</v>
      </c>
      <c r="CY25" s="691">
        <f t="shared" si="32"/>
        <v>0</v>
      </c>
      <c r="CZ25" s="692">
        <f t="shared" si="32"/>
        <v>0</v>
      </c>
      <c r="DA25" s="692">
        <f t="shared" si="32"/>
        <v>0</v>
      </c>
      <c r="DB25" s="692">
        <f t="shared" si="32"/>
        <v>0</v>
      </c>
      <c r="DC25" s="692">
        <f t="shared" si="32"/>
        <v>0</v>
      </c>
      <c r="DD25" s="692">
        <f t="shared" si="32"/>
        <v>0</v>
      </c>
      <c r="DE25" s="692">
        <f t="shared" si="32"/>
        <v>0</v>
      </c>
      <c r="DF25" s="692">
        <f t="shared" si="32"/>
        <v>0</v>
      </c>
      <c r="DG25" s="692">
        <f t="shared" si="32"/>
        <v>0</v>
      </c>
      <c r="DH25" s="692">
        <f t="shared" si="32"/>
        <v>0</v>
      </c>
      <c r="DI25" s="692">
        <f t="shared" si="32"/>
        <v>0</v>
      </c>
      <c r="DJ25" s="692">
        <f t="shared" si="32"/>
        <v>0</v>
      </c>
      <c r="DK25" s="692">
        <f t="shared" si="32"/>
        <v>0</v>
      </c>
      <c r="DL25" s="692">
        <f t="shared" si="32"/>
        <v>0</v>
      </c>
      <c r="DM25" s="692">
        <f t="shared" si="32"/>
        <v>0</v>
      </c>
      <c r="DN25" s="692">
        <f t="shared" si="32"/>
        <v>0</v>
      </c>
      <c r="DO25" s="692">
        <f t="shared" si="32"/>
        <v>0</v>
      </c>
      <c r="DP25" s="692">
        <f t="shared" ref="DP25:DW25" si="33">SUMIF($C:$C,"58.7x",DP:DP)</f>
        <v>0</v>
      </c>
      <c r="DQ25" s="692">
        <f t="shared" si="33"/>
        <v>0</v>
      </c>
      <c r="DR25" s="692">
        <f t="shared" si="33"/>
        <v>0</v>
      </c>
      <c r="DS25" s="692">
        <f t="shared" si="33"/>
        <v>0</v>
      </c>
      <c r="DT25" s="692">
        <f t="shared" si="33"/>
        <v>0</v>
      </c>
      <c r="DU25" s="692">
        <f t="shared" si="33"/>
        <v>0</v>
      </c>
      <c r="DV25" s="692">
        <f t="shared" si="33"/>
        <v>0</v>
      </c>
      <c r="DW25" s="746">
        <f t="shared" si="33"/>
        <v>0</v>
      </c>
      <c r="DX25" s="682"/>
    </row>
    <row r="26" spans="2:128" x14ac:dyDescent="0.2">
      <c r="B26" s="747" t="s">
        <v>518</v>
      </c>
      <c r="C26" s="748" t="s">
        <v>519</v>
      </c>
      <c r="D26" s="678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78"/>
      <c r="Q26" s="678"/>
      <c r="R26" s="680"/>
      <c r="S26" s="745"/>
      <c r="T26" s="680"/>
      <c r="U26" s="749"/>
      <c r="V26" s="676"/>
      <c r="W26" s="676"/>
      <c r="X26" s="676"/>
      <c r="Y26" s="676"/>
      <c r="Z26" s="676"/>
      <c r="AA26" s="676"/>
      <c r="AB26" s="676"/>
      <c r="AC26" s="676"/>
      <c r="AD26" s="676"/>
      <c r="AE26" s="676"/>
      <c r="AF26" s="676"/>
      <c r="AG26" s="676"/>
      <c r="AH26" s="676"/>
      <c r="AI26" s="676"/>
      <c r="AJ26" s="676"/>
      <c r="AK26" s="676"/>
      <c r="AL26" s="676"/>
      <c r="AM26" s="676"/>
      <c r="AN26" s="676"/>
      <c r="AO26" s="676"/>
      <c r="AP26" s="676"/>
      <c r="AQ26" s="676"/>
      <c r="AR26" s="676"/>
      <c r="AS26" s="676"/>
      <c r="AT26" s="676"/>
      <c r="AU26" s="676"/>
      <c r="AV26" s="676"/>
      <c r="AW26" s="676"/>
      <c r="AX26" s="676"/>
      <c r="AY26" s="676"/>
      <c r="AZ26" s="676"/>
      <c r="BA26" s="676"/>
      <c r="BB26" s="676"/>
      <c r="BC26" s="676"/>
      <c r="BD26" s="676"/>
      <c r="BE26" s="676"/>
      <c r="BF26" s="676"/>
      <c r="BG26" s="676"/>
      <c r="BH26" s="676"/>
      <c r="BI26" s="676"/>
      <c r="BJ26" s="676"/>
      <c r="BK26" s="676"/>
      <c r="BL26" s="676"/>
      <c r="BM26" s="676"/>
      <c r="BN26" s="676"/>
      <c r="BO26" s="676"/>
      <c r="BP26" s="676"/>
      <c r="BQ26" s="676"/>
      <c r="BR26" s="676"/>
      <c r="BS26" s="676"/>
      <c r="BT26" s="676"/>
      <c r="BU26" s="676"/>
      <c r="BV26" s="676"/>
      <c r="BW26" s="676"/>
      <c r="BX26" s="676"/>
      <c r="BY26" s="676"/>
      <c r="BZ26" s="676"/>
      <c r="CA26" s="676"/>
      <c r="CB26" s="676"/>
      <c r="CC26" s="676"/>
      <c r="CD26" s="676"/>
      <c r="CE26" s="676"/>
      <c r="CF26" s="676"/>
      <c r="CG26" s="676"/>
      <c r="CH26" s="676"/>
      <c r="CI26" s="676"/>
      <c r="CJ26" s="676"/>
      <c r="CK26" s="676"/>
      <c r="CL26" s="676"/>
      <c r="CM26" s="676"/>
      <c r="CN26" s="676"/>
      <c r="CO26" s="676"/>
      <c r="CP26" s="676"/>
      <c r="CQ26" s="676"/>
      <c r="CR26" s="676"/>
      <c r="CS26" s="676"/>
      <c r="CT26" s="676"/>
      <c r="CU26" s="676"/>
      <c r="CV26" s="676"/>
      <c r="CW26" s="676"/>
      <c r="CX26" s="676"/>
      <c r="CY26" s="691"/>
      <c r="CZ26" s="692"/>
      <c r="DA26" s="692"/>
      <c r="DB26" s="692"/>
      <c r="DC26" s="692"/>
      <c r="DD26" s="692"/>
      <c r="DE26" s="692"/>
      <c r="DF26" s="692"/>
      <c r="DG26" s="692"/>
      <c r="DH26" s="692"/>
      <c r="DI26" s="692"/>
      <c r="DJ26" s="692"/>
      <c r="DK26" s="692"/>
      <c r="DL26" s="692"/>
      <c r="DM26" s="692"/>
      <c r="DN26" s="692"/>
      <c r="DO26" s="692"/>
      <c r="DP26" s="692"/>
      <c r="DQ26" s="692"/>
      <c r="DR26" s="692"/>
      <c r="DS26" s="692"/>
      <c r="DT26" s="692"/>
      <c r="DU26" s="692"/>
      <c r="DV26" s="692"/>
      <c r="DW26" s="746"/>
      <c r="DX26" s="682"/>
    </row>
    <row r="27" spans="2:128" x14ac:dyDescent="0.2">
      <c r="B27" s="684" t="s">
        <v>520</v>
      </c>
      <c r="C27" s="685" t="s">
        <v>521</v>
      </c>
      <c r="D27" s="678"/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78"/>
      <c r="Q27" s="678"/>
      <c r="R27" s="680"/>
      <c r="S27" s="745"/>
      <c r="T27" s="680"/>
      <c r="U27" s="745"/>
      <c r="V27" s="678"/>
      <c r="W27" s="678"/>
      <c r="X27" s="676">
        <f t="shared" ref="X27:BC27" si="34">SUMIF($C:$C,"59.1x",X:X)</f>
        <v>0</v>
      </c>
      <c r="Y27" s="676">
        <f t="shared" si="34"/>
        <v>0</v>
      </c>
      <c r="Z27" s="676">
        <f t="shared" si="34"/>
        <v>0</v>
      </c>
      <c r="AA27" s="676">
        <f t="shared" si="34"/>
        <v>0</v>
      </c>
      <c r="AB27" s="676">
        <f t="shared" si="34"/>
        <v>0</v>
      </c>
      <c r="AC27" s="676">
        <f t="shared" si="34"/>
        <v>0</v>
      </c>
      <c r="AD27" s="676">
        <f t="shared" si="34"/>
        <v>0</v>
      </c>
      <c r="AE27" s="676">
        <f t="shared" si="34"/>
        <v>0</v>
      </c>
      <c r="AF27" s="676">
        <f t="shared" si="34"/>
        <v>0</v>
      </c>
      <c r="AG27" s="676">
        <f t="shared" si="34"/>
        <v>0</v>
      </c>
      <c r="AH27" s="676">
        <f t="shared" si="34"/>
        <v>0</v>
      </c>
      <c r="AI27" s="676">
        <f t="shared" si="34"/>
        <v>0</v>
      </c>
      <c r="AJ27" s="676">
        <f t="shared" si="34"/>
        <v>0</v>
      </c>
      <c r="AK27" s="676">
        <f t="shared" si="34"/>
        <v>0</v>
      </c>
      <c r="AL27" s="676">
        <f t="shared" si="34"/>
        <v>0</v>
      </c>
      <c r="AM27" s="676">
        <f t="shared" si="34"/>
        <v>0</v>
      </c>
      <c r="AN27" s="676">
        <f t="shared" si="34"/>
        <v>0</v>
      </c>
      <c r="AO27" s="676">
        <f t="shared" si="34"/>
        <v>0</v>
      </c>
      <c r="AP27" s="676">
        <f t="shared" si="34"/>
        <v>0</v>
      </c>
      <c r="AQ27" s="676">
        <f t="shared" si="34"/>
        <v>0</v>
      </c>
      <c r="AR27" s="676">
        <f t="shared" si="34"/>
        <v>0</v>
      </c>
      <c r="AS27" s="676">
        <f t="shared" si="34"/>
        <v>0</v>
      </c>
      <c r="AT27" s="676">
        <f t="shared" si="34"/>
        <v>0</v>
      </c>
      <c r="AU27" s="676">
        <f t="shared" si="34"/>
        <v>0</v>
      </c>
      <c r="AV27" s="676">
        <f t="shared" si="34"/>
        <v>0</v>
      </c>
      <c r="AW27" s="676">
        <f t="shared" si="34"/>
        <v>0</v>
      </c>
      <c r="AX27" s="676">
        <f t="shared" si="34"/>
        <v>0</v>
      </c>
      <c r="AY27" s="676">
        <f t="shared" si="34"/>
        <v>0</v>
      </c>
      <c r="AZ27" s="676">
        <f t="shared" si="34"/>
        <v>0</v>
      </c>
      <c r="BA27" s="676">
        <f t="shared" si="34"/>
        <v>0</v>
      </c>
      <c r="BB27" s="676">
        <f t="shared" si="34"/>
        <v>0</v>
      </c>
      <c r="BC27" s="676">
        <f t="shared" si="34"/>
        <v>0</v>
      </c>
      <c r="BD27" s="676">
        <f t="shared" ref="BD27:CI27" si="35">SUMIF($C:$C,"59.1x",BD:BD)</f>
        <v>0</v>
      </c>
      <c r="BE27" s="676">
        <f t="shared" si="35"/>
        <v>0</v>
      </c>
      <c r="BF27" s="676">
        <f t="shared" si="35"/>
        <v>0</v>
      </c>
      <c r="BG27" s="676">
        <f t="shared" si="35"/>
        <v>0</v>
      </c>
      <c r="BH27" s="676">
        <f t="shared" si="35"/>
        <v>0</v>
      </c>
      <c r="BI27" s="676">
        <f t="shared" si="35"/>
        <v>0</v>
      </c>
      <c r="BJ27" s="676">
        <f t="shared" si="35"/>
        <v>0</v>
      </c>
      <c r="BK27" s="676">
        <f t="shared" si="35"/>
        <v>0</v>
      </c>
      <c r="BL27" s="676">
        <f t="shared" si="35"/>
        <v>0</v>
      </c>
      <c r="BM27" s="676">
        <f t="shared" si="35"/>
        <v>0</v>
      </c>
      <c r="BN27" s="676">
        <f t="shared" si="35"/>
        <v>0</v>
      </c>
      <c r="BO27" s="676">
        <f t="shared" si="35"/>
        <v>0</v>
      </c>
      <c r="BP27" s="676">
        <f t="shared" si="35"/>
        <v>0</v>
      </c>
      <c r="BQ27" s="676">
        <f t="shared" si="35"/>
        <v>0</v>
      </c>
      <c r="BR27" s="676">
        <f t="shared" si="35"/>
        <v>0</v>
      </c>
      <c r="BS27" s="676">
        <f t="shared" si="35"/>
        <v>0</v>
      </c>
      <c r="BT27" s="676">
        <f t="shared" si="35"/>
        <v>0</v>
      </c>
      <c r="BU27" s="676">
        <f t="shared" si="35"/>
        <v>0</v>
      </c>
      <c r="BV27" s="676">
        <f t="shared" si="35"/>
        <v>0</v>
      </c>
      <c r="BW27" s="676">
        <f t="shared" si="35"/>
        <v>0</v>
      </c>
      <c r="BX27" s="676">
        <f t="shared" si="35"/>
        <v>0</v>
      </c>
      <c r="BY27" s="676">
        <f t="shared" si="35"/>
        <v>0</v>
      </c>
      <c r="BZ27" s="676">
        <f t="shared" si="35"/>
        <v>0</v>
      </c>
      <c r="CA27" s="676">
        <f t="shared" si="35"/>
        <v>0</v>
      </c>
      <c r="CB27" s="676">
        <f t="shared" si="35"/>
        <v>0</v>
      </c>
      <c r="CC27" s="676">
        <f t="shared" si="35"/>
        <v>0</v>
      </c>
      <c r="CD27" s="676">
        <f t="shared" si="35"/>
        <v>0</v>
      </c>
      <c r="CE27" s="676">
        <f t="shared" si="35"/>
        <v>0</v>
      </c>
      <c r="CF27" s="676">
        <f t="shared" si="35"/>
        <v>0</v>
      </c>
      <c r="CG27" s="676">
        <f t="shared" si="35"/>
        <v>0</v>
      </c>
      <c r="CH27" s="676">
        <f t="shared" si="35"/>
        <v>0</v>
      </c>
      <c r="CI27" s="676">
        <f t="shared" si="35"/>
        <v>0</v>
      </c>
      <c r="CJ27" s="676">
        <f t="shared" ref="CJ27:DO27" si="36">SUMIF($C:$C,"59.1x",CJ:CJ)</f>
        <v>0</v>
      </c>
      <c r="CK27" s="676">
        <f t="shared" si="36"/>
        <v>0</v>
      </c>
      <c r="CL27" s="676">
        <f t="shared" si="36"/>
        <v>0</v>
      </c>
      <c r="CM27" s="676">
        <f t="shared" si="36"/>
        <v>0</v>
      </c>
      <c r="CN27" s="676">
        <f t="shared" si="36"/>
        <v>0</v>
      </c>
      <c r="CO27" s="676">
        <f t="shared" si="36"/>
        <v>0</v>
      </c>
      <c r="CP27" s="676">
        <f t="shared" si="36"/>
        <v>0</v>
      </c>
      <c r="CQ27" s="676">
        <f t="shared" si="36"/>
        <v>0</v>
      </c>
      <c r="CR27" s="676">
        <f t="shared" si="36"/>
        <v>0</v>
      </c>
      <c r="CS27" s="676">
        <f t="shared" si="36"/>
        <v>0</v>
      </c>
      <c r="CT27" s="676">
        <f t="shared" si="36"/>
        <v>0</v>
      </c>
      <c r="CU27" s="676">
        <f t="shared" si="36"/>
        <v>0</v>
      </c>
      <c r="CV27" s="676">
        <f t="shared" si="36"/>
        <v>0</v>
      </c>
      <c r="CW27" s="676">
        <f t="shared" si="36"/>
        <v>0</v>
      </c>
      <c r="CX27" s="676">
        <f t="shared" si="36"/>
        <v>0</v>
      </c>
      <c r="CY27" s="691">
        <f t="shared" si="36"/>
        <v>0</v>
      </c>
      <c r="CZ27" s="692">
        <f t="shared" si="36"/>
        <v>0</v>
      </c>
      <c r="DA27" s="692">
        <f t="shared" si="36"/>
        <v>0</v>
      </c>
      <c r="DB27" s="692">
        <f t="shared" si="36"/>
        <v>0</v>
      </c>
      <c r="DC27" s="692">
        <f t="shared" si="36"/>
        <v>0</v>
      </c>
      <c r="DD27" s="692">
        <f t="shared" si="36"/>
        <v>0</v>
      </c>
      <c r="DE27" s="692">
        <f t="shared" si="36"/>
        <v>0</v>
      </c>
      <c r="DF27" s="692">
        <f t="shared" si="36"/>
        <v>0</v>
      </c>
      <c r="DG27" s="692">
        <f t="shared" si="36"/>
        <v>0</v>
      </c>
      <c r="DH27" s="692">
        <f t="shared" si="36"/>
        <v>0</v>
      </c>
      <c r="DI27" s="692">
        <f t="shared" si="36"/>
        <v>0</v>
      </c>
      <c r="DJ27" s="692">
        <f t="shared" si="36"/>
        <v>0</v>
      </c>
      <c r="DK27" s="692">
        <f t="shared" si="36"/>
        <v>0</v>
      </c>
      <c r="DL27" s="692">
        <f t="shared" si="36"/>
        <v>0</v>
      </c>
      <c r="DM27" s="692">
        <f t="shared" si="36"/>
        <v>0</v>
      </c>
      <c r="DN27" s="692">
        <f t="shared" si="36"/>
        <v>0</v>
      </c>
      <c r="DO27" s="692">
        <f t="shared" si="36"/>
        <v>0</v>
      </c>
      <c r="DP27" s="692">
        <f t="shared" ref="DP27:DW27" si="37">SUMIF($C:$C,"59.1x",DP:DP)</f>
        <v>0</v>
      </c>
      <c r="DQ27" s="692">
        <f t="shared" si="37"/>
        <v>0</v>
      </c>
      <c r="DR27" s="692">
        <f t="shared" si="37"/>
        <v>0</v>
      </c>
      <c r="DS27" s="692">
        <f t="shared" si="37"/>
        <v>0</v>
      </c>
      <c r="DT27" s="692">
        <f t="shared" si="37"/>
        <v>0</v>
      </c>
      <c r="DU27" s="692">
        <f t="shared" si="37"/>
        <v>0</v>
      </c>
      <c r="DV27" s="692">
        <f t="shared" si="37"/>
        <v>0</v>
      </c>
      <c r="DW27" s="746">
        <f t="shared" si="37"/>
        <v>0</v>
      </c>
      <c r="DX27" s="682"/>
    </row>
    <row r="28" spans="2:128" x14ac:dyDescent="0.2">
      <c r="B28" s="684" t="s">
        <v>522</v>
      </c>
      <c r="C28" s="685" t="s">
        <v>523</v>
      </c>
      <c r="D28" s="678"/>
      <c r="E28" s="678"/>
      <c r="F28" s="678"/>
      <c r="G28" s="678"/>
      <c r="H28" s="678"/>
      <c r="I28" s="678"/>
      <c r="J28" s="678"/>
      <c r="K28" s="678"/>
      <c r="L28" s="678"/>
      <c r="M28" s="678"/>
      <c r="N28" s="678"/>
      <c r="O28" s="678"/>
      <c r="P28" s="678"/>
      <c r="Q28" s="678"/>
      <c r="R28" s="680"/>
      <c r="S28" s="745"/>
      <c r="T28" s="680"/>
      <c r="U28" s="745"/>
      <c r="V28" s="678"/>
      <c r="W28" s="678"/>
      <c r="X28" s="676">
        <f t="shared" ref="X28:BC28" si="38">SUMIF($C:$C,"59.2x",X:X)</f>
        <v>0</v>
      </c>
      <c r="Y28" s="676">
        <f t="shared" si="38"/>
        <v>0</v>
      </c>
      <c r="Z28" s="676">
        <f t="shared" si="38"/>
        <v>0</v>
      </c>
      <c r="AA28" s="676">
        <f t="shared" si="38"/>
        <v>0</v>
      </c>
      <c r="AB28" s="676">
        <f t="shared" si="38"/>
        <v>0</v>
      </c>
      <c r="AC28" s="676">
        <f t="shared" si="38"/>
        <v>0</v>
      </c>
      <c r="AD28" s="676">
        <f t="shared" si="38"/>
        <v>0</v>
      </c>
      <c r="AE28" s="676">
        <f t="shared" si="38"/>
        <v>0</v>
      </c>
      <c r="AF28" s="676">
        <f t="shared" si="38"/>
        <v>0</v>
      </c>
      <c r="AG28" s="676">
        <f t="shared" si="38"/>
        <v>0</v>
      </c>
      <c r="AH28" s="676">
        <f t="shared" si="38"/>
        <v>0</v>
      </c>
      <c r="AI28" s="676">
        <f t="shared" si="38"/>
        <v>0</v>
      </c>
      <c r="AJ28" s="676">
        <f t="shared" si="38"/>
        <v>0</v>
      </c>
      <c r="AK28" s="676">
        <f t="shared" si="38"/>
        <v>0</v>
      </c>
      <c r="AL28" s="676">
        <f t="shared" si="38"/>
        <v>0</v>
      </c>
      <c r="AM28" s="676">
        <f t="shared" si="38"/>
        <v>0</v>
      </c>
      <c r="AN28" s="676">
        <f t="shared" si="38"/>
        <v>0</v>
      </c>
      <c r="AO28" s="676">
        <f t="shared" si="38"/>
        <v>0</v>
      </c>
      <c r="AP28" s="676">
        <f t="shared" si="38"/>
        <v>0</v>
      </c>
      <c r="AQ28" s="676">
        <f t="shared" si="38"/>
        <v>0</v>
      </c>
      <c r="AR28" s="676">
        <f t="shared" si="38"/>
        <v>0</v>
      </c>
      <c r="AS28" s="676">
        <f t="shared" si="38"/>
        <v>0</v>
      </c>
      <c r="AT28" s="676">
        <f t="shared" si="38"/>
        <v>0</v>
      </c>
      <c r="AU28" s="676">
        <f t="shared" si="38"/>
        <v>0</v>
      </c>
      <c r="AV28" s="676">
        <f t="shared" si="38"/>
        <v>0</v>
      </c>
      <c r="AW28" s="676">
        <f t="shared" si="38"/>
        <v>0</v>
      </c>
      <c r="AX28" s="676">
        <f t="shared" si="38"/>
        <v>0</v>
      </c>
      <c r="AY28" s="676">
        <f t="shared" si="38"/>
        <v>0</v>
      </c>
      <c r="AZ28" s="676">
        <f t="shared" si="38"/>
        <v>0</v>
      </c>
      <c r="BA28" s="676">
        <f t="shared" si="38"/>
        <v>0</v>
      </c>
      <c r="BB28" s="676">
        <f t="shared" si="38"/>
        <v>0</v>
      </c>
      <c r="BC28" s="676">
        <f t="shared" si="38"/>
        <v>0</v>
      </c>
      <c r="BD28" s="676">
        <f t="shared" ref="BD28:CI28" si="39">SUMIF($C:$C,"59.2x",BD:BD)</f>
        <v>0</v>
      </c>
      <c r="BE28" s="676">
        <f t="shared" si="39"/>
        <v>0</v>
      </c>
      <c r="BF28" s="676">
        <f t="shared" si="39"/>
        <v>0</v>
      </c>
      <c r="BG28" s="676">
        <f t="shared" si="39"/>
        <v>0</v>
      </c>
      <c r="BH28" s="676">
        <f t="shared" si="39"/>
        <v>0</v>
      </c>
      <c r="BI28" s="676">
        <f t="shared" si="39"/>
        <v>0</v>
      </c>
      <c r="BJ28" s="676">
        <f t="shared" si="39"/>
        <v>0</v>
      </c>
      <c r="BK28" s="676">
        <f t="shared" si="39"/>
        <v>0</v>
      </c>
      <c r="BL28" s="676">
        <f t="shared" si="39"/>
        <v>0</v>
      </c>
      <c r="BM28" s="676">
        <f t="shared" si="39"/>
        <v>0</v>
      </c>
      <c r="BN28" s="676">
        <f t="shared" si="39"/>
        <v>0</v>
      </c>
      <c r="BO28" s="676">
        <f t="shared" si="39"/>
        <v>0</v>
      </c>
      <c r="BP28" s="676">
        <f t="shared" si="39"/>
        <v>0</v>
      </c>
      <c r="BQ28" s="676">
        <f t="shared" si="39"/>
        <v>0</v>
      </c>
      <c r="BR28" s="676">
        <f t="shared" si="39"/>
        <v>0</v>
      </c>
      <c r="BS28" s="676">
        <f t="shared" si="39"/>
        <v>0</v>
      </c>
      <c r="BT28" s="676">
        <f t="shared" si="39"/>
        <v>0</v>
      </c>
      <c r="BU28" s="676">
        <f t="shared" si="39"/>
        <v>0</v>
      </c>
      <c r="BV28" s="676">
        <f t="shared" si="39"/>
        <v>0</v>
      </c>
      <c r="BW28" s="676">
        <f t="shared" si="39"/>
        <v>0</v>
      </c>
      <c r="BX28" s="676">
        <f t="shared" si="39"/>
        <v>0</v>
      </c>
      <c r="BY28" s="676">
        <f t="shared" si="39"/>
        <v>0</v>
      </c>
      <c r="BZ28" s="676">
        <f t="shared" si="39"/>
        <v>0</v>
      </c>
      <c r="CA28" s="676">
        <f t="shared" si="39"/>
        <v>0</v>
      </c>
      <c r="CB28" s="676">
        <f t="shared" si="39"/>
        <v>0</v>
      </c>
      <c r="CC28" s="676">
        <f t="shared" si="39"/>
        <v>0</v>
      </c>
      <c r="CD28" s="676">
        <f t="shared" si="39"/>
        <v>0</v>
      </c>
      <c r="CE28" s="676">
        <f t="shared" si="39"/>
        <v>0</v>
      </c>
      <c r="CF28" s="676">
        <f t="shared" si="39"/>
        <v>0</v>
      </c>
      <c r="CG28" s="676">
        <f t="shared" si="39"/>
        <v>0</v>
      </c>
      <c r="CH28" s="676">
        <f t="shared" si="39"/>
        <v>0</v>
      </c>
      <c r="CI28" s="676">
        <f t="shared" si="39"/>
        <v>0</v>
      </c>
      <c r="CJ28" s="676">
        <f t="shared" ref="CJ28:DO28" si="40">SUMIF($C:$C,"59.2x",CJ:CJ)</f>
        <v>0</v>
      </c>
      <c r="CK28" s="676">
        <f t="shared" si="40"/>
        <v>0</v>
      </c>
      <c r="CL28" s="676">
        <f t="shared" si="40"/>
        <v>0</v>
      </c>
      <c r="CM28" s="676">
        <f t="shared" si="40"/>
        <v>0</v>
      </c>
      <c r="CN28" s="676">
        <f t="shared" si="40"/>
        <v>0</v>
      </c>
      <c r="CO28" s="676">
        <f t="shared" si="40"/>
        <v>0</v>
      </c>
      <c r="CP28" s="676">
        <f t="shared" si="40"/>
        <v>0</v>
      </c>
      <c r="CQ28" s="676">
        <f t="shared" si="40"/>
        <v>0</v>
      </c>
      <c r="CR28" s="676">
        <f t="shared" si="40"/>
        <v>0</v>
      </c>
      <c r="CS28" s="676">
        <f t="shared" si="40"/>
        <v>0</v>
      </c>
      <c r="CT28" s="676">
        <f t="shared" si="40"/>
        <v>0</v>
      </c>
      <c r="CU28" s="676">
        <f t="shared" si="40"/>
        <v>0</v>
      </c>
      <c r="CV28" s="676">
        <f t="shared" si="40"/>
        <v>0</v>
      </c>
      <c r="CW28" s="676">
        <f t="shared" si="40"/>
        <v>0</v>
      </c>
      <c r="CX28" s="676">
        <f t="shared" si="40"/>
        <v>0</v>
      </c>
      <c r="CY28" s="691">
        <f t="shared" si="40"/>
        <v>0</v>
      </c>
      <c r="CZ28" s="692">
        <f t="shared" si="40"/>
        <v>0</v>
      </c>
      <c r="DA28" s="692">
        <f t="shared" si="40"/>
        <v>0</v>
      </c>
      <c r="DB28" s="692">
        <f t="shared" si="40"/>
        <v>0</v>
      </c>
      <c r="DC28" s="692">
        <f t="shared" si="40"/>
        <v>0</v>
      </c>
      <c r="DD28" s="692">
        <f t="shared" si="40"/>
        <v>0</v>
      </c>
      <c r="DE28" s="692">
        <f t="shared" si="40"/>
        <v>0</v>
      </c>
      <c r="DF28" s="692">
        <f t="shared" si="40"/>
        <v>0</v>
      </c>
      <c r="DG28" s="692">
        <f t="shared" si="40"/>
        <v>0</v>
      </c>
      <c r="DH28" s="692">
        <f t="shared" si="40"/>
        <v>0</v>
      </c>
      <c r="DI28" s="692">
        <f t="shared" si="40"/>
        <v>0</v>
      </c>
      <c r="DJ28" s="692">
        <f t="shared" si="40"/>
        <v>0</v>
      </c>
      <c r="DK28" s="692">
        <f t="shared" si="40"/>
        <v>0</v>
      </c>
      <c r="DL28" s="692">
        <f t="shared" si="40"/>
        <v>0</v>
      </c>
      <c r="DM28" s="692">
        <f t="shared" si="40"/>
        <v>0</v>
      </c>
      <c r="DN28" s="692">
        <f t="shared" si="40"/>
        <v>0</v>
      </c>
      <c r="DO28" s="692">
        <f t="shared" si="40"/>
        <v>0</v>
      </c>
      <c r="DP28" s="692">
        <f t="shared" ref="DP28:DW28" si="41">SUMIF($C:$C,"59.2x",DP:DP)</f>
        <v>0</v>
      </c>
      <c r="DQ28" s="692">
        <f t="shared" si="41"/>
        <v>0</v>
      </c>
      <c r="DR28" s="692">
        <f t="shared" si="41"/>
        <v>0</v>
      </c>
      <c r="DS28" s="692">
        <f t="shared" si="41"/>
        <v>0</v>
      </c>
      <c r="DT28" s="692">
        <f t="shared" si="41"/>
        <v>0</v>
      </c>
      <c r="DU28" s="692">
        <f t="shared" si="41"/>
        <v>0</v>
      </c>
      <c r="DV28" s="692">
        <f t="shared" si="41"/>
        <v>0</v>
      </c>
      <c r="DW28" s="746">
        <f t="shared" si="41"/>
        <v>0</v>
      </c>
      <c r="DX28" s="682"/>
    </row>
    <row r="29" spans="2:128" x14ac:dyDescent="0.2">
      <c r="B29" s="747" t="s">
        <v>524</v>
      </c>
      <c r="C29" s="748" t="s">
        <v>525</v>
      </c>
      <c r="D29" s="678"/>
      <c r="E29" s="678"/>
      <c r="F29" s="678"/>
      <c r="G29" s="678"/>
      <c r="H29" s="678"/>
      <c r="I29" s="678"/>
      <c r="J29" s="678"/>
      <c r="K29" s="678"/>
      <c r="L29" s="678"/>
      <c r="M29" s="678"/>
      <c r="N29" s="678"/>
      <c r="O29" s="678"/>
      <c r="P29" s="678"/>
      <c r="Q29" s="678"/>
      <c r="R29" s="680"/>
      <c r="S29" s="745"/>
      <c r="T29" s="680"/>
      <c r="U29" s="749"/>
      <c r="V29" s="676"/>
      <c r="W29" s="676"/>
      <c r="X29" s="676"/>
      <c r="Y29" s="676"/>
      <c r="Z29" s="676"/>
      <c r="AA29" s="676"/>
      <c r="AB29" s="676"/>
      <c r="AC29" s="676"/>
      <c r="AD29" s="676"/>
      <c r="AE29" s="676"/>
      <c r="AF29" s="676"/>
      <c r="AG29" s="676"/>
      <c r="AH29" s="676"/>
      <c r="AI29" s="676"/>
      <c r="AJ29" s="676"/>
      <c r="AK29" s="676"/>
      <c r="AL29" s="676"/>
      <c r="AM29" s="676"/>
      <c r="AN29" s="676"/>
      <c r="AO29" s="676"/>
      <c r="AP29" s="676"/>
      <c r="AQ29" s="676"/>
      <c r="AR29" s="676"/>
      <c r="AS29" s="676"/>
      <c r="AT29" s="676"/>
      <c r="AU29" s="676"/>
      <c r="AV29" s="676"/>
      <c r="AW29" s="676"/>
      <c r="AX29" s="676"/>
      <c r="AY29" s="676"/>
      <c r="AZ29" s="676"/>
      <c r="BA29" s="676"/>
      <c r="BB29" s="676"/>
      <c r="BC29" s="676"/>
      <c r="BD29" s="676"/>
      <c r="BE29" s="676"/>
      <c r="BF29" s="676"/>
      <c r="BG29" s="676"/>
      <c r="BH29" s="676"/>
      <c r="BI29" s="676"/>
      <c r="BJ29" s="676"/>
      <c r="BK29" s="676"/>
      <c r="BL29" s="676"/>
      <c r="BM29" s="676"/>
      <c r="BN29" s="676"/>
      <c r="BO29" s="676"/>
      <c r="BP29" s="676"/>
      <c r="BQ29" s="676"/>
      <c r="BR29" s="676"/>
      <c r="BS29" s="676"/>
      <c r="BT29" s="676"/>
      <c r="BU29" s="676"/>
      <c r="BV29" s="676"/>
      <c r="BW29" s="676"/>
      <c r="BX29" s="676"/>
      <c r="BY29" s="676"/>
      <c r="BZ29" s="676"/>
      <c r="CA29" s="676"/>
      <c r="CB29" s="676"/>
      <c r="CC29" s="676"/>
      <c r="CD29" s="676"/>
      <c r="CE29" s="676"/>
      <c r="CF29" s="676"/>
      <c r="CG29" s="676"/>
      <c r="CH29" s="676"/>
      <c r="CI29" s="676"/>
      <c r="CJ29" s="676"/>
      <c r="CK29" s="676"/>
      <c r="CL29" s="676"/>
      <c r="CM29" s="676"/>
      <c r="CN29" s="676"/>
      <c r="CO29" s="676"/>
      <c r="CP29" s="676"/>
      <c r="CQ29" s="676"/>
      <c r="CR29" s="676"/>
      <c r="CS29" s="676"/>
      <c r="CT29" s="676"/>
      <c r="CU29" s="676"/>
      <c r="CV29" s="676"/>
      <c r="CW29" s="676"/>
      <c r="CX29" s="676"/>
      <c r="CY29" s="691"/>
      <c r="CZ29" s="692"/>
      <c r="DA29" s="692"/>
      <c r="DB29" s="692"/>
      <c r="DC29" s="692"/>
      <c r="DD29" s="692"/>
      <c r="DE29" s="692"/>
      <c r="DF29" s="692"/>
      <c r="DG29" s="692"/>
      <c r="DH29" s="692"/>
      <c r="DI29" s="692"/>
      <c r="DJ29" s="692"/>
      <c r="DK29" s="692"/>
      <c r="DL29" s="692"/>
      <c r="DM29" s="692"/>
      <c r="DN29" s="692"/>
      <c r="DO29" s="692"/>
      <c r="DP29" s="692"/>
      <c r="DQ29" s="692"/>
      <c r="DR29" s="692"/>
      <c r="DS29" s="692"/>
      <c r="DT29" s="692"/>
      <c r="DU29" s="692"/>
      <c r="DV29" s="692"/>
      <c r="DW29" s="746"/>
      <c r="DX29" s="682"/>
    </row>
    <row r="30" spans="2:128" x14ac:dyDescent="0.2">
      <c r="B30" s="684" t="s">
        <v>526</v>
      </c>
      <c r="C30" s="685" t="s">
        <v>527</v>
      </c>
      <c r="D30" s="678"/>
      <c r="E30" s="678"/>
      <c r="F30" s="678"/>
      <c r="G30" s="678"/>
      <c r="H30" s="678"/>
      <c r="I30" s="678"/>
      <c r="J30" s="678"/>
      <c r="K30" s="678"/>
      <c r="L30" s="678"/>
      <c r="M30" s="678"/>
      <c r="N30" s="678"/>
      <c r="O30" s="678"/>
      <c r="P30" s="678"/>
      <c r="Q30" s="678"/>
      <c r="R30" s="680"/>
      <c r="S30" s="745"/>
      <c r="T30" s="680"/>
      <c r="U30" s="745"/>
      <c r="V30" s="678"/>
      <c r="W30" s="678"/>
      <c r="X30" s="676">
        <f t="shared" ref="X30:BC30" si="42">SUMIF($C:$C,"60.1x",X:X)</f>
        <v>0</v>
      </c>
      <c r="Y30" s="676">
        <f t="shared" si="42"/>
        <v>0</v>
      </c>
      <c r="Z30" s="676">
        <f t="shared" si="42"/>
        <v>0</v>
      </c>
      <c r="AA30" s="676">
        <f t="shared" si="42"/>
        <v>0</v>
      </c>
      <c r="AB30" s="676">
        <f t="shared" si="42"/>
        <v>0</v>
      </c>
      <c r="AC30" s="676">
        <f t="shared" si="42"/>
        <v>0</v>
      </c>
      <c r="AD30" s="676">
        <f t="shared" si="42"/>
        <v>0</v>
      </c>
      <c r="AE30" s="676">
        <f t="shared" si="42"/>
        <v>0</v>
      </c>
      <c r="AF30" s="676">
        <f t="shared" si="42"/>
        <v>0</v>
      </c>
      <c r="AG30" s="676">
        <f t="shared" si="42"/>
        <v>0</v>
      </c>
      <c r="AH30" s="676">
        <f t="shared" si="42"/>
        <v>0</v>
      </c>
      <c r="AI30" s="676">
        <f t="shared" si="42"/>
        <v>0</v>
      </c>
      <c r="AJ30" s="676">
        <f t="shared" si="42"/>
        <v>0</v>
      </c>
      <c r="AK30" s="676">
        <f t="shared" si="42"/>
        <v>0</v>
      </c>
      <c r="AL30" s="676">
        <f t="shared" si="42"/>
        <v>0</v>
      </c>
      <c r="AM30" s="676">
        <f t="shared" si="42"/>
        <v>0</v>
      </c>
      <c r="AN30" s="676">
        <f t="shared" si="42"/>
        <v>0</v>
      </c>
      <c r="AO30" s="676">
        <f t="shared" si="42"/>
        <v>0</v>
      </c>
      <c r="AP30" s="676">
        <f t="shared" si="42"/>
        <v>0</v>
      </c>
      <c r="AQ30" s="676">
        <f t="shared" si="42"/>
        <v>0</v>
      </c>
      <c r="AR30" s="676">
        <f t="shared" si="42"/>
        <v>0</v>
      </c>
      <c r="AS30" s="676">
        <f t="shared" si="42"/>
        <v>0</v>
      </c>
      <c r="AT30" s="676">
        <f t="shared" si="42"/>
        <v>0</v>
      </c>
      <c r="AU30" s="676">
        <f t="shared" si="42"/>
        <v>0</v>
      </c>
      <c r="AV30" s="676">
        <f t="shared" si="42"/>
        <v>0</v>
      </c>
      <c r="AW30" s="676">
        <f t="shared" si="42"/>
        <v>0</v>
      </c>
      <c r="AX30" s="676">
        <f t="shared" si="42"/>
        <v>0</v>
      </c>
      <c r="AY30" s="676">
        <f t="shared" si="42"/>
        <v>0</v>
      </c>
      <c r="AZ30" s="676">
        <f t="shared" si="42"/>
        <v>0</v>
      </c>
      <c r="BA30" s="676">
        <f t="shared" si="42"/>
        <v>0</v>
      </c>
      <c r="BB30" s="676">
        <f t="shared" si="42"/>
        <v>0</v>
      </c>
      <c r="BC30" s="676">
        <f t="shared" si="42"/>
        <v>0</v>
      </c>
      <c r="BD30" s="676">
        <f t="shared" ref="BD30:CI30" si="43">SUMIF($C:$C,"60.1x",BD:BD)</f>
        <v>0</v>
      </c>
      <c r="BE30" s="676">
        <f t="shared" si="43"/>
        <v>0</v>
      </c>
      <c r="BF30" s="676">
        <f t="shared" si="43"/>
        <v>0</v>
      </c>
      <c r="BG30" s="676">
        <f t="shared" si="43"/>
        <v>0</v>
      </c>
      <c r="BH30" s="676">
        <f t="shared" si="43"/>
        <v>0</v>
      </c>
      <c r="BI30" s="676">
        <f t="shared" si="43"/>
        <v>0</v>
      </c>
      <c r="BJ30" s="676">
        <f t="shared" si="43"/>
        <v>0</v>
      </c>
      <c r="BK30" s="676">
        <f t="shared" si="43"/>
        <v>0</v>
      </c>
      <c r="BL30" s="676">
        <f t="shared" si="43"/>
        <v>0</v>
      </c>
      <c r="BM30" s="676">
        <f t="shared" si="43"/>
        <v>0</v>
      </c>
      <c r="BN30" s="676">
        <f t="shared" si="43"/>
        <v>0</v>
      </c>
      <c r="BO30" s="676">
        <f t="shared" si="43"/>
        <v>0</v>
      </c>
      <c r="BP30" s="676">
        <f t="shared" si="43"/>
        <v>0</v>
      </c>
      <c r="BQ30" s="676">
        <f t="shared" si="43"/>
        <v>0</v>
      </c>
      <c r="BR30" s="676">
        <f t="shared" si="43"/>
        <v>0</v>
      </c>
      <c r="BS30" s="676">
        <f t="shared" si="43"/>
        <v>0</v>
      </c>
      <c r="BT30" s="676">
        <f t="shared" si="43"/>
        <v>0</v>
      </c>
      <c r="BU30" s="676">
        <f t="shared" si="43"/>
        <v>0</v>
      </c>
      <c r="BV30" s="676">
        <f t="shared" si="43"/>
        <v>0</v>
      </c>
      <c r="BW30" s="676">
        <f t="shared" si="43"/>
        <v>0</v>
      </c>
      <c r="BX30" s="676">
        <f t="shared" si="43"/>
        <v>0</v>
      </c>
      <c r="BY30" s="676">
        <f t="shared" si="43"/>
        <v>0</v>
      </c>
      <c r="BZ30" s="676">
        <f t="shared" si="43"/>
        <v>0</v>
      </c>
      <c r="CA30" s="676">
        <f t="shared" si="43"/>
        <v>0</v>
      </c>
      <c r="CB30" s="676">
        <f t="shared" si="43"/>
        <v>0</v>
      </c>
      <c r="CC30" s="676">
        <f t="shared" si="43"/>
        <v>0</v>
      </c>
      <c r="CD30" s="676">
        <f t="shared" si="43"/>
        <v>0</v>
      </c>
      <c r="CE30" s="676">
        <f t="shared" si="43"/>
        <v>0</v>
      </c>
      <c r="CF30" s="676">
        <f t="shared" si="43"/>
        <v>0</v>
      </c>
      <c r="CG30" s="676">
        <f t="shared" si="43"/>
        <v>0</v>
      </c>
      <c r="CH30" s="676">
        <f t="shared" si="43"/>
        <v>0</v>
      </c>
      <c r="CI30" s="676">
        <f t="shared" si="43"/>
        <v>0</v>
      </c>
      <c r="CJ30" s="676">
        <f t="shared" ref="CJ30:DO30" si="44">SUMIF($C:$C,"60.1x",CJ:CJ)</f>
        <v>0</v>
      </c>
      <c r="CK30" s="676">
        <f t="shared" si="44"/>
        <v>0</v>
      </c>
      <c r="CL30" s="676">
        <f t="shared" si="44"/>
        <v>0</v>
      </c>
      <c r="CM30" s="676">
        <f t="shared" si="44"/>
        <v>0</v>
      </c>
      <c r="CN30" s="676">
        <f t="shared" si="44"/>
        <v>0</v>
      </c>
      <c r="CO30" s="676">
        <f t="shared" si="44"/>
        <v>0</v>
      </c>
      <c r="CP30" s="676">
        <f t="shared" si="44"/>
        <v>0</v>
      </c>
      <c r="CQ30" s="676">
        <f t="shared" si="44"/>
        <v>0</v>
      </c>
      <c r="CR30" s="676">
        <f t="shared" si="44"/>
        <v>0</v>
      </c>
      <c r="CS30" s="676">
        <f t="shared" si="44"/>
        <v>0</v>
      </c>
      <c r="CT30" s="676">
        <f t="shared" si="44"/>
        <v>0</v>
      </c>
      <c r="CU30" s="676">
        <f t="shared" si="44"/>
        <v>0</v>
      </c>
      <c r="CV30" s="676">
        <f t="shared" si="44"/>
        <v>0</v>
      </c>
      <c r="CW30" s="676">
        <f t="shared" si="44"/>
        <v>0</v>
      </c>
      <c r="CX30" s="676">
        <f t="shared" si="44"/>
        <v>0</v>
      </c>
      <c r="CY30" s="691">
        <f t="shared" si="44"/>
        <v>0</v>
      </c>
      <c r="CZ30" s="692">
        <f t="shared" si="44"/>
        <v>0</v>
      </c>
      <c r="DA30" s="692">
        <f t="shared" si="44"/>
        <v>0</v>
      </c>
      <c r="DB30" s="692">
        <f t="shared" si="44"/>
        <v>0</v>
      </c>
      <c r="DC30" s="692">
        <f t="shared" si="44"/>
        <v>0</v>
      </c>
      <c r="DD30" s="692">
        <f t="shared" si="44"/>
        <v>0</v>
      </c>
      <c r="DE30" s="692">
        <f t="shared" si="44"/>
        <v>0</v>
      </c>
      <c r="DF30" s="692">
        <f t="shared" si="44"/>
        <v>0</v>
      </c>
      <c r="DG30" s="692">
        <f t="shared" si="44"/>
        <v>0</v>
      </c>
      <c r="DH30" s="692">
        <f t="shared" si="44"/>
        <v>0</v>
      </c>
      <c r="DI30" s="692">
        <f t="shared" si="44"/>
        <v>0</v>
      </c>
      <c r="DJ30" s="692">
        <f t="shared" si="44"/>
        <v>0</v>
      </c>
      <c r="DK30" s="692">
        <f t="shared" si="44"/>
        <v>0</v>
      </c>
      <c r="DL30" s="692">
        <f t="shared" si="44"/>
        <v>0</v>
      </c>
      <c r="DM30" s="692">
        <f t="shared" si="44"/>
        <v>0</v>
      </c>
      <c r="DN30" s="692">
        <f t="shared" si="44"/>
        <v>0</v>
      </c>
      <c r="DO30" s="692">
        <f t="shared" si="44"/>
        <v>0</v>
      </c>
      <c r="DP30" s="692">
        <f t="shared" ref="DP30:DW30" si="45">SUMIF($C:$C,"60.1x",DP:DP)</f>
        <v>0</v>
      </c>
      <c r="DQ30" s="692">
        <f t="shared" si="45"/>
        <v>0</v>
      </c>
      <c r="DR30" s="692">
        <f t="shared" si="45"/>
        <v>0</v>
      </c>
      <c r="DS30" s="692">
        <f t="shared" si="45"/>
        <v>0</v>
      </c>
      <c r="DT30" s="692">
        <f t="shared" si="45"/>
        <v>0</v>
      </c>
      <c r="DU30" s="692">
        <f t="shared" si="45"/>
        <v>0</v>
      </c>
      <c r="DV30" s="692">
        <f t="shared" si="45"/>
        <v>0</v>
      </c>
      <c r="DW30" s="746">
        <f t="shared" si="45"/>
        <v>0</v>
      </c>
      <c r="DX30" s="682"/>
    </row>
    <row r="31" spans="2:128" x14ac:dyDescent="0.2">
      <c r="B31" s="684" t="s">
        <v>528</v>
      </c>
      <c r="C31" s="685" t="s">
        <v>529</v>
      </c>
      <c r="D31" s="678"/>
      <c r="E31" s="678"/>
      <c r="F31" s="678"/>
      <c r="G31" s="678"/>
      <c r="H31" s="678"/>
      <c r="I31" s="678"/>
      <c r="J31" s="678"/>
      <c r="K31" s="678"/>
      <c r="L31" s="678"/>
      <c r="M31" s="678"/>
      <c r="N31" s="678"/>
      <c r="O31" s="678"/>
      <c r="P31" s="678"/>
      <c r="Q31" s="678"/>
      <c r="R31" s="680"/>
      <c r="S31" s="745"/>
      <c r="T31" s="680"/>
      <c r="U31" s="745"/>
      <c r="V31" s="678"/>
      <c r="W31" s="678"/>
      <c r="X31" s="676">
        <f t="shared" ref="X31:BC31" si="46">SUMIF($C:$C,"60.2x",X:X)</f>
        <v>0</v>
      </c>
      <c r="Y31" s="676">
        <f t="shared" si="46"/>
        <v>0</v>
      </c>
      <c r="Z31" s="676">
        <f t="shared" si="46"/>
        <v>0</v>
      </c>
      <c r="AA31" s="676">
        <f t="shared" si="46"/>
        <v>0</v>
      </c>
      <c r="AB31" s="676">
        <f t="shared" si="46"/>
        <v>0</v>
      </c>
      <c r="AC31" s="676">
        <f t="shared" si="46"/>
        <v>0</v>
      </c>
      <c r="AD31" s="676">
        <f t="shared" si="46"/>
        <v>0</v>
      </c>
      <c r="AE31" s="676">
        <f t="shared" si="46"/>
        <v>0</v>
      </c>
      <c r="AF31" s="676">
        <f t="shared" si="46"/>
        <v>0</v>
      </c>
      <c r="AG31" s="676">
        <f t="shared" si="46"/>
        <v>0</v>
      </c>
      <c r="AH31" s="676">
        <f t="shared" si="46"/>
        <v>0</v>
      </c>
      <c r="AI31" s="676">
        <f t="shared" si="46"/>
        <v>0</v>
      </c>
      <c r="AJ31" s="676">
        <f t="shared" si="46"/>
        <v>0</v>
      </c>
      <c r="AK31" s="676">
        <f t="shared" si="46"/>
        <v>0</v>
      </c>
      <c r="AL31" s="676">
        <f t="shared" si="46"/>
        <v>0</v>
      </c>
      <c r="AM31" s="676">
        <f t="shared" si="46"/>
        <v>0</v>
      </c>
      <c r="AN31" s="676">
        <f t="shared" si="46"/>
        <v>0</v>
      </c>
      <c r="AO31" s="676">
        <f t="shared" si="46"/>
        <v>0</v>
      </c>
      <c r="AP31" s="676">
        <f t="shared" si="46"/>
        <v>0</v>
      </c>
      <c r="AQ31" s="676">
        <f t="shared" si="46"/>
        <v>0</v>
      </c>
      <c r="AR31" s="676">
        <f t="shared" si="46"/>
        <v>0</v>
      </c>
      <c r="AS31" s="676">
        <f t="shared" si="46"/>
        <v>0</v>
      </c>
      <c r="AT31" s="676">
        <f t="shared" si="46"/>
        <v>0</v>
      </c>
      <c r="AU31" s="676">
        <f t="shared" si="46"/>
        <v>0</v>
      </c>
      <c r="AV31" s="676">
        <f t="shared" si="46"/>
        <v>0</v>
      </c>
      <c r="AW31" s="676">
        <f t="shared" si="46"/>
        <v>0</v>
      </c>
      <c r="AX31" s="676">
        <f t="shared" si="46"/>
        <v>0</v>
      </c>
      <c r="AY31" s="676">
        <f t="shared" si="46"/>
        <v>0</v>
      </c>
      <c r="AZ31" s="676">
        <f t="shared" si="46"/>
        <v>0</v>
      </c>
      <c r="BA31" s="676">
        <f t="shared" si="46"/>
        <v>0</v>
      </c>
      <c r="BB31" s="676">
        <f t="shared" si="46"/>
        <v>0</v>
      </c>
      <c r="BC31" s="676">
        <f t="shared" si="46"/>
        <v>0</v>
      </c>
      <c r="BD31" s="676">
        <f t="shared" ref="BD31:CI31" si="47">SUMIF($C:$C,"60.2x",BD:BD)</f>
        <v>0</v>
      </c>
      <c r="BE31" s="676">
        <f t="shared" si="47"/>
        <v>0</v>
      </c>
      <c r="BF31" s="676">
        <f t="shared" si="47"/>
        <v>0</v>
      </c>
      <c r="BG31" s="676">
        <f t="shared" si="47"/>
        <v>0</v>
      </c>
      <c r="BH31" s="676">
        <f t="shared" si="47"/>
        <v>0</v>
      </c>
      <c r="BI31" s="676">
        <f t="shared" si="47"/>
        <v>0</v>
      </c>
      <c r="BJ31" s="676">
        <f t="shared" si="47"/>
        <v>0</v>
      </c>
      <c r="BK31" s="676">
        <f t="shared" si="47"/>
        <v>0</v>
      </c>
      <c r="BL31" s="676">
        <f t="shared" si="47"/>
        <v>0</v>
      </c>
      <c r="BM31" s="676">
        <f t="shared" si="47"/>
        <v>0</v>
      </c>
      <c r="BN31" s="676">
        <f t="shared" si="47"/>
        <v>0</v>
      </c>
      <c r="BO31" s="676">
        <f t="shared" si="47"/>
        <v>0</v>
      </c>
      <c r="BP31" s="676">
        <f t="shared" si="47"/>
        <v>0</v>
      </c>
      <c r="BQ31" s="676">
        <f t="shared" si="47"/>
        <v>0</v>
      </c>
      <c r="BR31" s="676">
        <f t="shared" si="47"/>
        <v>0</v>
      </c>
      <c r="BS31" s="676">
        <f t="shared" si="47"/>
        <v>0</v>
      </c>
      <c r="BT31" s="676">
        <f t="shared" si="47"/>
        <v>0</v>
      </c>
      <c r="BU31" s="676">
        <f t="shared" si="47"/>
        <v>0</v>
      </c>
      <c r="BV31" s="676">
        <f t="shared" si="47"/>
        <v>0</v>
      </c>
      <c r="BW31" s="676">
        <f t="shared" si="47"/>
        <v>0</v>
      </c>
      <c r="BX31" s="676">
        <f t="shared" si="47"/>
        <v>0</v>
      </c>
      <c r="BY31" s="676">
        <f t="shared" si="47"/>
        <v>0</v>
      </c>
      <c r="BZ31" s="676">
        <f t="shared" si="47"/>
        <v>0</v>
      </c>
      <c r="CA31" s="676">
        <f t="shared" si="47"/>
        <v>0</v>
      </c>
      <c r="CB31" s="676">
        <f t="shared" si="47"/>
        <v>0</v>
      </c>
      <c r="CC31" s="676">
        <f t="shared" si="47"/>
        <v>0</v>
      </c>
      <c r="CD31" s="676">
        <f t="shared" si="47"/>
        <v>0</v>
      </c>
      <c r="CE31" s="676">
        <f t="shared" si="47"/>
        <v>0</v>
      </c>
      <c r="CF31" s="676">
        <f t="shared" si="47"/>
        <v>0</v>
      </c>
      <c r="CG31" s="676">
        <f t="shared" si="47"/>
        <v>0</v>
      </c>
      <c r="CH31" s="676">
        <f t="shared" si="47"/>
        <v>0</v>
      </c>
      <c r="CI31" s="676">
        <f t="shared" si="47"/>
        <v>0</v>
      </c>
      <c r="CJ31" s="676">
        <f t="shared" ref="CJ31:DO31" si="48">SUMIF($C:$C,"60.2x",CJ:CJ)</f>
        <v>0</v>
      </c>
      <c r="CK31" s="676">
        <f t="shared" si="48"/>
        <v>0</v>
      </c>
      <c r="CL31" s="676">
        <f t="shared" si="48"/>
        <v>0</v>
      </c>
      <c r="CM31" s="676">
        <f t="shared" si="48"/>
        <v>0</v>
      </c>
      <c r="CN31" s="676">
        <f t="shared" si="48"/>
        <v>0</v>
      </c>
      <c r="CO31" s="676">
        <f t="shared" si="48"/>
        <v>0</v>
      </c>
      <c r="CP31" s="676">
        <f t="shared" si="48"/>
        <v>0</v>
      </c>
      <c r="CQ31" s="676">
        <f t="shared" si="48"/>
        <v>0</v>
      </c>
      <c r="CR31" s="676">
        <f t="shared" si="48"/>
        <v>0</v>
      </c>
      <c r="CS31" s="676">
        <f t="shared" si="48"/>
        <v>0</v>
      </c>
      <c r="CT31" s="676">
        <f t="shared" si="48"/>
        <v>0</v>
      </c>
      <c r="CU31" s="676">
        <f t="shared" si="48"/>
        <v>0</v>
      </c>
      <c r="CV31" s="676">
        <f t="shared" si="48"/>
        <v>0</v>
      </c>
      <c r="CW31" s="676">
        <f t="shared" si="48"/>
        <v>0</v>
      </c>
      <c r="CX31" s="676">
        <f t="shared" si="48"/>
        <v>0</v>
      </c>
      <c r="CY31" s="691">
        <f t="shared" si="48"/>
        <v>0</v>
      </c>
      <c r="CZ31" s="692">
        <f t="shared" si="48"/>
        <v>0</v>
      </c>
      <c r="DA31" s="692">
        <f t="shared" si="48"/>
        <v>0</v>
      </c>
      <c r="DB31" s="692">
        <f t="shared" si="48"/>
        <v>0</v>
      </c>
      <c r="DC31" s="692">
        <f t="shared" si="48"/>
        <v>0</v>
      </c>
      <c r="DD31" s="692">
        <f t="shared" si="48"/>
        <v>0</v>
      </c>
      <c r="DE31" s="692">
        <f t="shared" si="48"/>
        <v>0</v>
      </c>
      <c r="DF31" s="692">
        <f t="shared" si="48"/>
        <v>0</v>
      </c>
      <c r="DG31" s="692">
        <f t="shared" si="48"/>
        <v>0</v>
      </c>
      <c r="DH31" s="692">
        <f t="shared" si="48"/>
        <v>0</v>
      </c>
      <c r="DI31" s="692">
        <f t="shared" si="48"/>
        <v>0</v>
      </c>
      <c r="DJ31" s="692">
        <f t="shared" si="48"/>
        <v>0</v>
      </c>
      <c r="DK31" s="692">
        <f t="shared" si="48"/>
        <v>0</v>
      </c>
      <c r="DL31" s="692">
        <f t="shared" si="48"/>
        <v>0</v>
      </c>
      <c r="DM31" s="692">
        <f t="shared" si="48"/>
        <v>0</v>
      </c>
      <c r="DN31" s="692">
        <f t="shared" si="48"/>
        <v>0</v>
      </c>
      <c r="DO31" s="692">
        <f t="shared" si="48"/>
        <v>0</v>
      </c>
      <c r="DP31" s="692">
        <f t="shared" ref="DP31:DW31" si="49">SUMIF($C:$C,"60.2x",DP:DP)</f>
        <v>0</v>
      </c>
      <c r="DQ31" s="692">
        <f t="shared" si="49"/>
        <v>0</v>
      </c>
      <c r="DR31" s="692">
        <f t="shared" si="49"/>
        <v>0</v>
      </c>
      <c r="DS31" s="692">
        <f t="shared" si="49"/>
        <v>0</v>
      </c>
      <c r="DT31" s="692">
        <f t="shared" si="49"/>
        <v>0</v>
      </c>
      <c r="DU31" s="692">
        <f t="shared" si="49"/>
        <v>0</v>
      </c>
      <c r="DV31" s="692">
        <f t="shared" si="49"/>
        <v>0</v>
      </c>
      <c r="DW31" s="746">
        <f t="shared" si="49"/>
        <v>0</v>
      </c>
      <c r="DX31" s="682"/>
    </row>
    <row r="32" spans="2:128" ht="15.75" x14ac:dyDescent="0.25">
      <c r="B32" s="747" t="s">
        <v>530</v>
      </c>
      <c r="C32" s="748" t="s">
        <v>531</v>
      </c>
      <c r="D32" s="678"/>
      <c r="E32" s="678"/>
      <c r="F32" s="678"/>
      <c r="G32" s="678"/>
      <c r="H32" s="678"/>
      <c r="I32" s="678"/>
      <c r="J32" s="678"/>
      <c r="K32" s="678"/>
      <c r="L32" s="678"/>
      <c r="M32" s="678"/>
      <c r="N32" s="678"/>
      <c r="O32" s="678"/>
      <c r="P32" s="678"/>
      <c r="Q32" s="678"/>
      <c r="R32" s="680"/>
      <c r="S32" s="745"/>
      <c r="T32" s="680"/>
      <c r="U32" s="749"/>
      <c r="V32" s="676"/>
      <c r="W32" s="676"/>
      <c r="X32" s="750"/>
      <c r="Y32" s="750"/>
      <c r="Z32" s="750"/>
      <c r="AA32" s="750"/>
      <c r="AB32" s="750"/>
      <c r="AC32" s="750"/>
      <c r="AD32" s="750"/>
      <c r="AE32" s="750"/>
      <c r="AF32" s="750"/>
      <c r="AG32" s="750"/>
      <c r="AH32" s="750"/>
      <c r="AI32" s="750"/>
      <c r="AJ32" s="750"/>
      <c r="AK32" s="750"/>
      <c r="AL32" s="750"/>
      <c r="AM32" s="750"/>
      <c r="AN32" s="750"/>
      <c r="AO32" s="750"/>
      <c r="AP32" s="750"/>
      <c r="AQ32" s="750"/>
      <c r="AR32" s="750"/>
      <c r="AS32" s="750"/>
      <c r="AT32" s="750"/>
      <c r="AU32" s="750"/>
      <c r="AV32" s="750"/>
      <c r="AW32" s="750"/>
      <c r="AX32" s="750"/>
      <c r="AY32" s="750"/>
      <c r="AZ32" s="750"/>
      <c r="BA32" s="750"/>
      <c r="BB32" s="750"/>
      <c r="BC32" s="750"/>
      <c r="BD32" s="750"/>
      <c r="BE32" s="750"/>
      <c r="BF32" s="750"/>
      <c r="BG32" s="750"/>
      <c r="BH32" s="750"/>
      <c r="BI32" s="750"/>
      <c r="BJ32" s="750"/>
      <c r="BK32" s="750"/>
      <c r="BL32" s="750"/>
      <c r="BM32" s="750"/>
      <c r="BN32" s="750"/>
      <c r="BO32" s="750"/>
      <c r="BP32" s="750"/>
      <c r="BQ32" s="750"/>
      <c r="BR32" s="750"/>
      <c r="BS32" s="750"/>
      <c r="BT32" s="750"/>
      <c r="BU32" s="750"/>
      <c r="BV32" s="750"/>
      <c r="BW32" s="750"/>
      <c r="BX32" s="750"/>
      <c r="BY32" s="750"/>
      <c r="BZ32" s="750"/>
      <c r="CA32" s="750"/>
      <c r="CB32" s="750"/>
      <c r="CC32" s="750"/>
      <c r="CD32" s="750"/>
      <c r="CE32" s="750"/>
      <c r="CF32" s="750"/>
      <c r="CG32" s="750"/>
      <c r="CH32" s="750"/>
      <c r="CI32" s="750"/>
      <c r="CJ32" s="750"/>
      <c r="CK32" s="750"/>
      <c r="CL32" s="750"/>
      <c r="CM32" s="750"/>
      <c r="CN32" s="750"/>
      <c r="CO32" s="750"/>
      <c r="CP32" s="750"/>
      <c r="CQ32" s="750"/>
      <c r="CR32" s="750"/>
      <c r="CS32" s="750"/>
      <c r="CT32" s="750"/>
      <c r="CU32" s="750"/>
      <c r="CV32" s="750"/>
      <c r="CW32" s="750"/>
      <c r="CX32" s="750"/>
      <c r="CY32" s="751"/>
      <c r="CZ32" s="752"/>
      <c r="DA32" s="752"/>
      <c r="DB32" s="752"/>
      <c r="DC32" s="752"/>
      <c r="DD32" s="752"/>
      <c r="DE32" s="752"/>
      <c r="DF32" s="752"/>
      <c r="DG32" s="752"/>
      <c r="DH32" s="752"/>
      <c r="DI32" s="752"/>
      <c r="DJ32" s="752"/>
      <c r="DK32" s="752"/>
      <c r="DL32" s="752"/>
      <c r="DM32" s="752"/>
      <c r="DN32" s="752"/>
      <c r="DO32" s="752"/>
      <c r="DP32" s="752"/>
      <c r="DQ32" s="752"/>
      <c r="DR32" s="752"/>
      <c r="DS32" s="752"/>
      <c r="DT32" s="752"/>
      <c r="DU32" s="752"/>
      <c r="DV32" s="752"/>
      <c r="DW32" s="753"/>
      <c r="DX32" s="682"/>
    </row>
    <row r="33" spans="2:128" x14ac:dyDescent="0.2">
      <c r="B33" s="754" t="s">
        <v>532</v>
      </c>
      <c r="C33" s="819" t="s">
        <v>537</v>
      </c>
      <c r="D33" s="678"/>
      <c r="E33" s="678"/>
      <c r="F33" s="678"/>
      <c r="G33" s="678"/>
      <c r="H33" s="678"/>
      <c r="I33" s="678"/>
      <c r="J33" s="678"/>
      <c r="K33" s="678"/>
      <c r="L33" s="678"/>
      <c r="M33" s="678"/>
      <c r="N33" s="678"/>
      <c r="O33" s="678"/>
      <c r="P33" s="678"/>
      <c r="Q33" s="678"/>
      <c r="R33" s="680"/>
      <c r="S33" s="745"/>
      <c r="T33" s="680"/>
      <c r="U33" s="745"/>
      <c r="V33" s="678"/>
      <c r="W33" s="678"/>
      <c r="X33" s="676">
        <f t="shared" ref="X33:BC33" si="50">SUMIF($C:$C,"61.1x",X:X)</f>
        <v>0</v>
      </c>
      <c r="Y33" s="676">
        <f t="shared" si="50"/>
        <v>0</v>
      </c>
      <c r="Z33" s="676">
        <f t="shared" si="50"/>
        <v>0</v>
      </c>
      <c r="AA33" s="676">
        <f t="shared" si="50"/>
        <v>0</v>
      </c>
      <c r="AB33" s="676">
        <f t="shared" si="50"/>
        <v>0</v>
      </c>
      <c r="AC33" s="676">
        <f t="shared" si="50"/>
        <v>0</v>
      </c>
      <c r="AD33" s="676">
        <f t="shared" si="50"/>
        <v>0</v>
      </c>
      <c r="AE33" s="676">
        <f t="shared" si="50"/>
        <v>0</v>
      </c>
      <c r="AF33" s="676">
        <f t="shared" si="50"/>
        <v>0</v>
      </c>
      <c r="AG33" s="676">
        <f t="shared" si="50"/>
        <v>0</v>
      </c>
      <c r="AH33" s="676">
        <f t="shared" si="50"/>
        <v>0</v>
      </c>
      <c r="AI33" s="676">
        <f t="shared" si="50"/>
        <v>0</v>
      </c>
      <c r="AJ33" s="676">
        <f t="shared" si="50"/>
        <v>0</v>
      </c>
      <c r="AK33" s="676">
        <f t="shared" si="50"/>
        <v>0</v>
      </c>
      <c r="AL33" s="676">
        <f t="shared" si="50"/>
        <v>0</v>
      </c>
      <c r="AM33" s="676">
        <f t="shared" si="50"/>
        <v>0</v>
      </c>
      <c r="AN33" s="676">
        <f t="shared" si="50"/>
        <v>0</v>
      </c>
      <c r="AO33" s="676">
        <f t="shared" si="50"/>
        <v>0</v>
      </c>
      <c r="AP33" s="676">
        <f t="shared" si="50"/>
        <v>0</v>
      </c>
      <c r="AQ33" s="676">
        <f t="shared" si="50"/>
        <v>0</v>
      </c>
      <c r="AR33" s="676">
        <f t="shared" si="50"/>
        <v>0</v>
      </c>
      <c r="AS33" s="676">
        <f t="shared" si="50"/>
        <v>0</v>
      </c>
      <c r="AT33" s="676">
        <f t="shared" si="50"/>
        <v>0</v>
      </c>
      <c r="AU33" s="676">
        <f t="shared" si="50"/>
        <v>0</v>
      </c>
      <c r="AV33" s="676">
        <f t="shared" si="50"/>
        <v>0</v>
      </c>
      <c r="AW33" s="676">
        <f t="shared" si="50"/>
        <v>0</v>
      </c>
      <c r="AX33" s="676">
        <f t="shared" si="50"/>
        <v>0</v>
      </c>
      <c r="AY33" s="676">
        <f t="shared" si="50"/>
        <v>0</v>
      </c>
      <c r="AZ33" s="676">
        <f t="shared" si="50"/>
        <v>0</v>
      </c>
      <c r="BA33" s="676">
        <f t="shared" si="50"/>
        <v>0</v>
      </c>
      <c r="BB33" s="676">
        <f t="shared" si="50"/>
        <v>0</v>
      </c>
      <c r="BC33" s="676">
        <f t="shared" si="50"/>
        <v>0</v>
      </c>
      <c r="BD33" s="676">
        <f t="shared" ref="BD33:CI33" si="51">SUMIF($C:$C,"61.1x",BD:BD)</f>
        <v>0</v>
      </c>
      <c r="BE33" s="676">
        <f t="shared" si="51"/>
        <v>0</v>
      </c>
      <c r="BF33" s="676">
        <f t="shared" si="51"/>
        <v>0</v>
      </c>
      <c r="BG33" s="676">
        <f t="shared" si="51"/>
        <v>0</v>
      </c>
      <c r="BH33" s="676">
        <f t="shared" si="51"/>
        <v>0</v>
      </c>
      <c r="BI33" s="676">
        <f t="shared" si="51"/>
        <v>0</v>
      </c>
      <c r="BJ33" s="676">
        <f t="shared" si="51"/>
        <v>0</v>
      </c>
      <c r="BK33" s="676">
        <f t="shared" si="51"/>
        <v>0</v>
      </c>
      <c r="BL33" s="676">
        <f t="shared" si="51"/>
        <v>0</v>
      </c>
      <c r="BM33" s="676">
        <f t="shared" si="51"/>
        <v>0</v>
      </c>
      <c r="BN33" s="676">
        <f t="shared" si="51"/>
        <v>0</v>
      </c>
      <c r="BO33" s="676">
        <f t="shared" si="51"/>
        <v>0</v>
      </c>
      <c r="BP33" s="676">
        <f t="shared" si="51"/>
        <v>0</v>
      </c>
      <c r="BQ33" s="676">
        <f t="shared" si="51"/>
        <v>0</v>
      </c>
      <c r="BR33" s="676">
        <f t="shared" si="51"/>
        <v>0</v>
      </c>
      <c r="BS33" s="676">
        <f t="shared" si="51"/>
        <v>0</v>
      </c>
      <c r="BT33" s="676">
        <f t="shared" si="51"/>
        <v>0</v>
      </c>
      <c r="BU33" s="676">
        <f t="shared" si="51"/>
        <v>0</v>
      </c>
      <c r="BV33" s="676">
        <f t="shared" si="51"/>
        <v>0</v>
      </c>
      <c r="BW33" s="676">
        <f t="shared" si="51"/>
        <v>0</v>
      </c>
      <c r="BX33" s="676">
        <f t="shared" si="51"/>
        <v>0</v>
      </c>
      <c r="BY33" s="676">
        <f t="shared" si="51"/>
        <v>0</v>
      </c>
      <c r="BZ33" s="676">
        <f t="shared" si="51"/>
        <v>0</v>
      </c>
      <c r="CA33" s="676">
        <f t="shared" si="51"/>
        <v>0</v>
      </c>
      <c r="CB33" s="676">
        <f t="shared" si="51"/>
        <v>0</v>
      </c>
      <c r="CC33" s="676">
        <f t="shared" si="51"/>
        <v>0</v>
      </c>
      <c r="CD33" s="676">
        <f t="shared" si="51"/>
        <v>0</v>
      </c>
      <c r="CE33" s="676">
        <f t="shared" si="51"/>
        <v>0</v>
      </c>
      <c r="CF33" s="676">
        <f t="shared" si="51"/>
        <v>0</v>
      </c>
      <c r="CG33" s="676">
        <f t="shared" si="51"/>
        <v>0</v>
      </c>
      <c r="CH33" s="676">
        <f t="shared" si="51"/>
        <v>0</v>
      </c>
      <c r="CI33" s="676">
        <f t="shared" si="51"/>
        <v>0</v>
      </c>
      <c r="CJ33" s="676">
        <f t="shared" ref="CJ33:DO33" si="52">SUMIF($C:$C,"61.1x",CJ:CJ)</f>
        <v>0</v>
      </c>
      <c r="CK33" s="676">
        <f t="shared" si="52"/>
        <v>0</v>
      </c>
      <c r="CL33" s="676">
        <f t="shared" si="52"/>
        <v>0</v>
      </c>
      <c r="CM33" s="676">
        <f t="shared" si="52"/>
        <v>0</v>
      </c>
      <c r="CN33" s="676">
        <f t="shared" si="52"/>
        <v>0</v>
      </c>
      <c r="CO33" s="676">
        <f t="shared" si="52"/>
        <v>0</v>
      </c>
      <c r="CP33" s="676">
        <f t="shared" si="52"/>
        <v>0</v>
      </c>
      <c r="CQ33" s="676">
        <f t="shared" si="52"/>
        <v>0</v>
      </c>
      <c r="CR33" s="676">
        <f t="shared" si="52"/>
        <v>0</v>
      </c>
      <c r="CS33" s="676">
        <f t="shared" si="52"/>
        <v>0</v>
      </c>
      <c r="CT33" s="676">
        <f t="shared" si="52"/>
        <v>0</v>
      </c>
      <c r="CU33" s="676">
        <f t="shared" si="52"/>
        <v>0</v>
      </c>
      <c r="CV33" s="676">
        <f t="shared" si="52"/>
        <v>0</v>
      </c>
      <c r="CW33" s="676">
        <f t="shared" si="52"/>
        <v>0</v>
      </c>
      <c r="CX33" s="676">
        <f t="shared" si="52"/>
        <v>0</v>
      </c>
      <c r="CY33" s="691">
        <f t="shared" si="52"/>
        <v>0</v>
      </c>
      <c r="CZ33" s="692">
        <f t="shared" si="52"/>
        <v>0</v>
      </c>
      <c r="DA33" s="692">
        <f t="shared" si="52"/>
        <v>0</v>
      </c>
      <c r="DB33" s="692">
        <f t="shared" si="52"/>
        <v>0</v>
      </c>
      <c r="DC33" s="692">
        <f t="shared" si="52"/>
        <v>0</v>
      </c>
      <c r="DD33" s="692">
        <f t="shared" si="52"/>
        <v>0</v>
      </c>
      <c r="DE33" s="692">
        <f t="shared" si="52"/>
        <v>0</v>
      </c>
      <c r="DF33" s="692">
        <f t="shared" si="52"/>
        <v>0</v>
      </c>
      <c r="DG33" s="692">
        <f t="shared" si="52"/>
        <v>0</v>
      </c>
      <c r="DH33" s="692">
        <f t="shared" si="52"/>
        <v>0</v>
      </c>
      <c r="DI33" s="692">
        <f t="shared" si="52"/>
        <v>0</v>
      </c>
      <c r="DJ33" s="692">
        <f t="shared" si="52"/>
        <v>0</v>
      </c>
      <c r="DK33" s="692">
        <f t="shared" si="52"/>
        <v>0</v>
      </c>
      <c r="DL33" s="692">
        <f t="shared" si="52"/>
        <v>0</v>
      </c>
      <c r="DM33" s="692">
        <f t="shared" si="52"/>
        <v>0</v>
      </c>
      <c r="DN33" s="692">
        <f t="shared" si="52"/>
        <v>0</v>
      </c>
      <c r="DO33" s="692">
        <f t="shared" si="52"/>
        <v>0</v>
      </c>
      <c r="DP33" s="692">
        <f t="shared" ref="DP33:DW33" si="53">SUMIF($C:$C,"61.1x",DP:DP)</f>
        <v>0</v>
      </c>
      <c r="DQ33" s="692">
        <f t="shared" si="53"/>
        <v>0</v>
      </c>
      <c r="DR33" s="692">
        <f t="shared" si="53"/>
        <v>0</v>
      </c>
      <c r="DS33" s="692">
        <f t="shared" si="53"/>
        <v>0</v>
      </c>
      <c r="DT33" s="692">
        <f t="shared" si="53"/>
        <v>0</v>
      </c>
      <c r="DU33" s="692">
        <f t="shared" si="53"/>
        <v>0</v>
      </c>
      <c r="DV33" s="692">
        <f t="shared" si="53"/>
        <v>0</v>
      </c>
      <c r="DW33" s="746">
        <f t="shared" si="53"/>
        <v>0</v>
      </c>
      <c r="DX33" s="682"/>
    </row>
    <row r="34" spans="2:128" x14ac:dyDescent="0.2">
      <c r="B34" s="754" t="s">
        <v>534</v>
      </c>
      <c r="C34" s="819" t="s">
        <v>539</v>
      </c>
      <c r="D34" s="678"/>
      <c r="E34" s="678"/>
      <c r="F34" s="678"/>
      <c r="G34" s="678"/>
      <c r="H34" s="678"/>
      <c r="I34" s="678"/>
      <c r="J34" s="678"/>
      <c r="K34" s="678"/>
      <c r="L34" s="678"/>
      <c r="M34" s="678"/>
      <c r="N34" s="678"/>
      <c r="O34" s="678"/>
      <c r="P34" s="678"/>
      <c r="Q34" s="678"/>
      <c r="R34" s="680"/>
      <c r="S34" s="745"/>
      <c r="T34" s="680"/>
      <c r="U34" s="745"/>
      <c r="V34" s="678"/>
      <c r="W34" s="678"/>
      <c r="X34" s="676">
        <f t="shared" ref="X34:BC34" si="54">SUMIF($C:$C,"61.2x",X:X)</f>
        <v>0</v>
      </c>
      <c r="Y34" s="676">
        <f t="shared" si="54"/>
        <v>0</v>
      </c>
      <c r="Z34" s="676">
        <f t="shared" si="54"/>
        <v>0</v>
      </c>
      <c r="AA34" s="676">
        <f t="shared" si="54"/>
        <v>0</v>
      </c>
      <c r="AB34" s="676">
        <f t="shared" si="54"/>
        <v>0</v>
      </c>
      <c r="AC34" s="676">
        <f t="shared" si="54"/>
        <v>0</v>
      </c>
      <c r="AD34" s="676">
        <f t="shared" si="54"/>
        <v>0</v>
      </c>
      <c r="AE34" s="676">
        <f t="shared" si="54"/>
        <v>0</v>
      </c>
      <c r="AF34" s="676">
        <f t="shared" si="54"/>
        <v>0</v>
      </c>
      <c r="AG34" s="676">
        <f t="shared" si="54"/>
        <v>0</v>
      </c>
      <c r="AH34" s="676">
        <f t="shared" si="54"/>
        <v>0</v>
      </c>
      <c r="AI34" s="676">
        <f t="shared" si="54"/>
        <v>0</v>
      </c>
      <c r="AJ34" s="676">
        <f t="shared" si="54"/>
        <v>0</v>
      </c>
      <c r="AK34" s="676">
        <f t="shared" si="54"/>
        <v>0</v>
      </c>
      <c r="AL34" s="676">
        <f t="shared" si="54"/>
        <v>0</v>
      </c>
      <c r="AM34" s="676">
        <f t="shared" si="54"/>
        <v>0</v>
      </c>
      <c r="AN34" s="676">
        <f t="shared" si="54"/>
        <v>0</v>
      </c>
      <c r="AO34" s="676">
        <f t="shared" si="54"/>
        <v>0</v>
      </c>
      <c r="AP34" s="676">
        <f t="shared" si="54"/>
        <v>0</v>
      </c>
      <c r="AQ34" s="676">
        <f t="shared" si="54"/>
        <v>0</v>
      </c>
      <c r="AR34" s="676">
        <f t="shared" si="54"/>
        <v>0</v>
      </c>
      <c r="AS34" s="676">
        <f t="shared" si="54"/>
        <v>0</v>
      </c>
      <c r="AT34" s="676">
        <f t="shared" si="54"/>
        <v>0</v>
      </c>
      <c r="AU34" s="676">
        <f t="shared" si="54"/>
        <v>0</v>
      </c>
      <c r="AV34" s="676">
        <f t="shared" si="54"/>
        <v>0</v>
      </c>
      <c r="AW34" s="676">
        <f t="shared" si="54"/>
        <v>0</v>
      </c>
      <c r="AX34" s="676">
        <f t="shared" si="54"/>
        <v>0</v>
      </c>
      <c r="AY34" s="676">
        <f t="shared" si="54"/>
        <v>0</v>
      </c>
      <c r="AZ34" s="676">
        <f t="shared" si="54"/>
        <v>0</v>
      </c>
      <c r="BA34" s="676">
        <f t="shared" si="54"/>
        <v>0</v>
      </c>
      <c r="BB34" s="676">
        <f t="shared" si="54"/>
        <v>0</v>
      </c>
      <c r="BC34" s="676">
        <f t="shared" si="54"/>
        <v>0</v>
      </c>
      <c r="BD34" s="676">
        <f t="shared" ref="BD34:CI34" si="55">SUMIF($C:$C,"61.2x",BD:BD)</f>
        <v>0</v>
      </c>
      <c r="BE34" s="676">
        <f t="shared" si="55"/>
        <v>0</v>
      </c>
      <c r="BF34" s="676">
        <f t="shared" si="55"/>
        <v>0</v>
      </c>
      <c r="BG34" s="676">
        <f t="shared" si="55"/>
        <v>0</v>
      </c>
      <c r="BH34" s="676">
        <f t="shared" si="55"/>
        <v>0</v>
      </c>
      <c r="BI34" s="676">
        <f t="shared" si="55"/>
        <v>0</v>
      </c>
      <c r="BJ34" s="676">
        <f t="shared" si="55"/>
        <v>0</v>
      </c>
      <c r="BK34" s="676">
        <f t="shared" si="55"/>
        <v>0</v>
      </c>
      <c r="BL34" s="676">
        <f t="shared" si="55"/>
        <v>0</v>
      </c>
      <c r="BM34" s="676">
        <f t="shared" si="55"/>
        <v>0</v>
      </c>
      <c r="BN34" s="676">
        <f t="shared" si="55"/>
        <v>0</v>
      </c>
      <c r="BO34" s="676">
        <f t="shared" si="55"/>
        <v>0</v>
      </c>
      <c r="BP34" s="676">
        <f t="shared" si="55"/>
        <v>0</v>
      </c>
      <c r="BQ34" s="676">
        <f t="shared" si="55"/>
        <v>0</v>
      </c>
      <c r="BR34" s="676">
        <f t="shared" si="55"/>
        <v>0</v>
      </c>
      <c r="BS34" s="676">
        <f t="shared" si="55"/>
        <v>0</v>
      </c>
      <c r="BT34" s="676">
        <f t="shared" si="55"/>
        <v>0</v>
      </c>
      <c r="BU34" s="676">
        <f t="shared" si="55"/>
        <v>0</v>
      </c>
      <c r="BV34" s="676">
        <f t="shared" si="55"/>
        <v>0</v>
      </c>
      <c r="BW34" s="676">
        <f t="shared" si="55"/>
        <v>0</v>
      </c>
      <c r="BX34" s="676">
        <f t="shared" si="55"/>
        <v>0</v>
      </c>
      <c r="BY34" s="676">
        <f t="shared" si="55"/>
        <v>0</v>
      </c>
      <c r="BZ34" s="676">
        <f t="shared" si="55"/>
        <v>0</v>
      </c>
      <c r="CA34" s="676">
        <f t="shared" si="55"/>
        <v>0</v>
      </c>
      <c r="CB34" s="676">
        <f t="shared" si="55"/>
        <v>0</v>
      </c>
      <c r="CC34" s="676">
        <f t="shared" si="55"/>
        <v>0</v>
      </c>
      <c r="CD34" s="676">
        <f t="shared" si="55"/>
        <v>0</v>
      </c>
      <c r="CE34" s="676">
        <f t="shared" si="55"/>
        <v>0</v>
      </c>
      <c r="CF34" s="676">
        <f t="shared" si="55"/>
        <v>0</v>
      </c>
      <c r="CG34" s="676">
        <f t="shared" si="55"/>
        <v>0</v>
      </c>
      <c r="CH34" s="676">
        <f t="shared" si="55"/>
        <v>0</v>
      </c>
      <c r="CI34" s="676">
        <f t="shared" si="55"/>
        <v>0</v>
      </c>
      <c r="CJ34" s="676">
        <f t="shared" ref="CJ34:DO34" si="56">SUMIF($C:$C,"61.2x",CJ:CJ)</f>
        <v>0</v>
      </c>
      <c r="CK34" s="676">
        <f t="shared" si="56"/>
        <v>0</v>
      </c>
      <c r="CL34" s="676">
        <f t="shared" si="56"/>
        <v>0</v>
      </c>
      <c r="CM34" s="676">
        <f t="shared" si="56"/>
        <v>0</v>
      </c>
      <c r="CN34" s="676">
        <f t="shared" si="56"/>
        <v>0</v>
      </c>
      <c r="CO34" s="676">
        <f t="shared" si="56"/>
        <v>0</v>
      </c>
      <c r="CP34" s="676">
        <f t="shared" si="56"/>
        <v>0</v>
      </c>
      <c r="CQ34" s="676">
        <f t="shared" si="56"/>
        <v>0</v>
      </c>
      <c r="CR34" s="676">
        <f t="shared" si="56"/>
        <v>0</v>
      </c>
      <c r="CS34" s="676">
        <f t="shared" si="56"/>
        <v>0</v>
      </c>
      <c r="CT34" s="676">
        <f t="shared" si="56"/>
        <v>0</v>
      </c>
      <c r="CU34" s="676">
        <f t="shared" si="56"/>
        <v>0</v>
      </c>
      <c r="CV34" s="676">
        <f t="shared" si="56"/>
        <v>0</v>
      </c>
      <c r="CW34" s="676">
        <f t="shared" si="56"/>
        <v>0</v>
      </c>
      <c r="CX34" s="676">
        <f t="shared" si="56"/>
        <v>0</v>
      </c>
      <c r="CY34" s="691">
        <f t="shared" si="56"/>
        <v>0</v>
      </c>
      <c r="CZ34" s="692">
        <f t="shared" si="56"/>
        <v>0</v>
      </c>
      <c r="DA34" s="692">
        <f t="shared" si="56"/>
        <v>0</v>
      </c>
      <c r="DB34" s="692">
        <f t="shared" si="56"/>
        <v>0</v>
      </c>
      <c r="DC34" s="692">
        <f t="shared" si="56"/>
        <v>0</v>
      </c>
      <c r="DD34" s="692">
        <f t="shared" si="56"/>
        <v>0</v>
      </c>
      <c r="DE34" s="692">
        <f t="shared" si="56"/>
        <v>0</v>
      </c>
      <c r="DF34" s="692">
        <f t="shared" si="56"/>
        <v>0</v>
      </c>
      <c r="DG34" s="692">
        <f t="shared" si="56"/>
        <v>0</v>
      </c>
      <c r="DH34" s="692">
        <f t="shared" si="56"/>
        <v>0</v>
      </c>
      <c r="DI34" s="692">
        <f t="shared" si="56"/>
        <v>0</v>
      </c>
      <c r="DJ34" s="692">
        <f t="shared" si="56"/>
        <v>0</v>
      </c>
      <c r="DK34" s="692">
        <f t="shared" si="56"/>
        <v>0</v>
      </c>
      <c r="DL34" s="692">
        <f t="shared" si="56"/>
        <v>0</v>
      </c>
      <c r="DM34" s="692">
        <f t="shared" si="56"/>
        <v>0</v>
      </c>
      <c r="DN34" s="692">
        <f t="shared" si="56"/>
        <v>0</v>
      </c>
      <c r="DO34" s="692">
        <f t="shared" si="56"/>
        <v>0</v>
      </c>
      <c r="DP34" s="692">
        <f t="shared" ref="DP34:DW34" si="57">SUMIF($C:$C,"61.2x",DP:DP)</f>
        <v>0</v>
      </c>
      <c r="DQ34" s="692">
        <f t="shared" si="57"/>
        <v>0</v>
      </c>
      <c r="DR34" s="692">
        <f t="shared" si="57"/>
        <v>0</v>
      </c>
      <c r="DS34" s="692">
        <f t="shared" si="57"/>
        <v>0</v>
      </c>
      <c r="DT34" s="692">
        <f t="shared" si="57"/>
        <v>0</v>
      </c>
      <c r="DU34" s="692">
        <f t="shared" si="57"/>
        <v>0</v>
      </c>
      <c r="DV34" s="692">
        <f t="shared" si="57"/>
        <v>0</v>
      </c>
      <c r="DW34" s="746">
        <f t="shared" si="57"/>
        <v>0</v>
      </c>
      <c r="DX34" s="682"/>
    </row>
    <row r="35" spans="2:128" x14ac:dyDescent="0.2">
      <c r="B35" s="754" t="s">
        <v>536</v>
      </c>
      <c r="C35" s="819" t="s">
        <v>533</v>
      </c>
      <c r="D35" s="678"/>
      <c r="E35" s="678"/>
      <c r="F35" s="678"/>
      <c r="G35" s="678"/>
      <c r="H35" s="678"/>
      <c r="I35" s="678"/>
      <c r="J35" s="678"/>
      <c r="K35" s="678"/>
      <c r="L35" s="678"/>
      <c r="M35" s="678"/>
      <c r="N35" s="678"/>
      <c r="O35" s="678"/>
      <c r="P35" s="678"/>
      <c r="Q35" s="678"/>
      <c r="R35" s="680"/>
      <c r="S35" s="745"/>
      <c r="T35" s="680"/>
      <c r="U35" s="745"/>
      <c r="V35" s="678"/>
      <c r="W35" s="678"/>
      <c r="X35" s="676">
        <f t="shared" ref="X35:BC35" si="58">SUMIF($C:$C,"61.3x",X:X)</f>
        <v>0</v>
      </c>
      <c r="Y35" s="676">
        <f t="shared" si="58"/>
        <v>0</v>
      </c>
      <c r="Z35" s="676">
        <f t="shared" si="58"/>
        <v>0</v>
      </c>
      <c r="AA35" s="676">
        <f t="shared" si="58"/>
        <v>0</v>
      </c>
      <c r="AB35" s="676">
        <f t="shared" si="58"/>
        <v>0</v>
      </c>
      <c r="AC35" s="676">
        <f t="shared" si="58"/>
        <v>0</v>
      </c>
      <c r="AD35" s="676">
        <f t="shared" si="58"/>
        <v>0</v>
      </c>
      <c r="AE35" s="676">
        <f t="shared" si="58"/>
        <v>0</v>
      </c>
      <c r="AF35" s="676">
        <f t="shared" si="58"/>
        <v>0</v>
      </c>
      <c r="AG35" s="676">
        <f t="shared" si="58"/>
        <v>0</v>
      </c>
      <c r="AH35" s="676">
        <f t="shared" si="58"/>
        <v>0</v>
      </c>
      <c r="AI35" s="676">
        <f t="shared" si="58"/>
        <v>0</v>
      </c>
      <c r="AJ35" s="676">
        <f t="shared" si="58"/>
        <v>0</v>
      </c>
      <c r="AK35" s="676">
        <f t="shared" si="58"/>
        <v>0</v>
      </c>
      <c r="AL35" s="676">
        <f t="shared" si="58"/>
        <v>0</v>
      </c>
      <c r="AM35" s="676">
        <f t="shared" si="58"/>
        <v>0</v>
      </c>
      <c r="AN35" s="676">
        <f t="shared" si="58"/>
        <v>0</v>
      </c>
      <c r="AO35" s="676">
        <f t="shared" si="58"/>
        <v>0</v>
      </c>
      <c r="AP35" s="676">
        <f t="shared" si="58"/>
        <v>0</v>
      </c>
      <c r="AQ35" s="676">
        <f t="shared" si="58"/>
        <v>0</v>
      </c>
      <c r="AR35" s="676">
        <f t="shared" si="58"/>
        <v>0</v>
      </c>
      <c r="AS35" s="676">
        <f t="shared" si="58"/>
        <v>0</v>
      </c>
      <c r="AT35" s="676">
        <f t="shared" si="58"/>
        <v>0</v>
      </c>
      <c r="AU35" s="676">
        <f t="shared" si="58"/>
        <v>0</v>
      </c>
      <c r="AV35" s="676">
        <f t="shared" si="58"/>
        <v>0</v>
      </c>
      <c r="AW35" s="676">
        <f t="shared" si="58"/>
        <v>0</v>
      </c>
      <c r="AX35" s="676">
        <f t="shared" si="58"/>
        <v>0</v>
      </c>
      <c r="AY35" s="676">
        <f t="shared" si="58"/>
        <v>0</v>
      </c>
      <c r="AZ35" s="676">
        <f t="shared" si="58"/>
        <v>0</v>
      </c>
      <c r="BA35" s="676">
        <f t="shared" si="58"/>
        <v>0</v>
      </c>
      <c r="BB35" s="676">
        <f t="shared" si="58"/>
        <v>0</v>
      </c>
      <c r="BC35" s="676">
        <f t="shared" si="58"/>
        <v>0</v>
      </c>
      <c r="BD35" s="676">
        <f t="shared" ref="BD35:CI35" si="59">SUMIF($C:$C,"61.3x",BD:BD)</f>
        <v>0</v>
      </c>
      <c r="BE35" s="676">
        <f t="shared" si="59"/>
        <v>0</v>
      </c>
      <c r="BF35" s="676">
        <f t="shared" si="59"/>
        <v>0</v>
      </c>
      <c r="BG35" s="676">
        <f t="shared" si="59"/>
        <v>0</v>
      </c>
      <c r="BH35" s="676">
        <f t="shared" si="59"/>
        <v>0</v>
      </c>
      <c r="BI35" s="676">
        <f t="shared" si="59"/>
        <v>0</v>
      </c>
      <c r="BJ35" s="676">
        <f t="shared" si="59"/>
        <v>0</v>
      </c>
      <c r="BK35" s="676">
        <f t="shared" si="59"/>
        <v>0</v>
      </c>
      <c r="BL35" s="676">
        <f t="shared" si="59"/>
        <v>0</v>
      </c>
      <c r="BM35" s="676">
        <f t="shared" si="59"/>
        <v>0</v>
      </c>
      <c r="BN35" s="676">
        <f t="shared" si="59"/>
        <v>0</v>
      </c>
      <c r="BO35" s="676">
        <f t="shared" si="59"/>
        <v>0</v>
      </c>
      <c r="BP35" s="676">
        <f t="shared" si="59"/>
        <v>0</v>
      </c>
      <c r="BQ35" s="676">
        <f t="shared" si="59"/>
        <v>0</v>
      </c>
      <c r="BR35" s="676">
        <f t="shared" si="59"/>
        <v>0</v>
      </c>
      <c r="BS35" s="676">
        <f t="shared" si="59"/>
        <v>0</v>
      </c>
      <c r="BT35" s="676">
        <f t="shared" si="59"/>
        <v>0</v>
      </c>
      <c r="BU35" s="676">
        <f t="shared" si="59"/>
        <v>0</v>
      </c>
      <c r="BV35" s="676">
        <f t="shared" si="59"/>
        <v>0</v>
      </c>
      <c r="BW35" s="676">
        <f t="shared" si="59"/>
        <v>0</v>
      </c>
      <c r="BX35" s="676">
        <f t="shared" si="59"/>
        <v>0</v>
      </c>
      <c r="BY35" s="676">
        <f t="shared" si="59"/>
        <v>0</v>
      </c>
      <c r="BZ35" s="676">
        <f t="shared" si="59"/>
        <v>0</v>
      </c>
      <c r="CA35" s="676">
        <f t="shared" si="59"/>
        <v>0</v>
      </c>
      <c r="CB35" s="676">
        <f t="shared" si="59"/>
        <v>0</v>
      </c>
      <c r="CC35" s="676">
        <f t="shared" si="59"/>
        <v>0</v>
      </c>
      <c r="CD35" s="676">
        <f t="shared" si="59"/>
        <v>0</v>
      </c>
      <c r="CE35" s="676">
        <f t="shared" si="59"/>
        <v>0</v>
      </c>
      <c r="CF35" s="676">
        <f t="shared" si="59"/>
        <v>0</v>
      </c>
      <c r="CG35" s="676">
        <f t="shared" si="59"/>
        <v>0</v>
      </c>
      <c r="CH35" s="676">
        <f t="shared" si="59"/>
        <v>0</v>
      </c>
      <c r="CI35" s="676">
        <f t="shared" si="59"/>
        <v>0</v>
      </c>
      <c r="CJ35" s="676">
        <f t="shared" ref="CJ35:DO35" si="60">SUMIF($C:$C,"61.3x",CJ:CJ)</f>
        <v>0</v>
      </c>
      <c r="CK35" s="676">
        <f t="shared" si="60"/>
        <v>0</v>
      </c>
      <c r="CL35" s="676">
        <f t="shared" si="60"/>
        <v>0</v>
      </c>
      <c r="CM35" s="676">
        <f t="shared" si="60"/>
        <v>0</v>
      </c>
      <c r="CN35" s="676">
        <f t="shared" si="60"/>
        <v>0</v>
      </c>
      <c r="CO35" s="676">
        <f t="shared" si="60"/>
        <v>0</v>
      </c>
      <c r="CP35" s="676">
        <f t="shared" si="60"/>
        <v>0</v>
      </c>
      <c r="CQ35" s="676">
        <f t="shared" si="60"/>
        <v>0</v>
      </c>
      <c r="CR35" s="676">
        <f t="shared" si="60"/>
        <v>0</v>
      </c>
      <c r="CS35" s="676">
        <f t="shared" si="60"/>
        <v>0</v>
      </c>
      <c r="CT35" s="676">
        <f t="shared" si="60"/>
        <v>0</v>
      </c>
      <c r="CU35" s="676">
        <f t="shared" si="60"/>
        <v>0</v>
      </c>
      <c r="CV35" s="676">
        <f t="shared" si="60"/>
        <v>0</v>
      </c>
      <c r="CW35" s="676">
        <f t="shared" si="60"/>
        <v>0</v>
      </c>
      <c r="CX35" s="676">
        <f t="shared" si="60"/>
        <v>0</v>
      </c>
      <c r="CY35" s="691">
        <f t="shared" si="60"/>
        <v>0</v>
      </c>
      <c r="CZ35" s="692">
        <f t="shared" si="60"/>
        <v>0</v>
      </c>
      <c r="DA35" s="692">
        <f t="shared" si="60"/>
        <v>0</v>
      </c>
      <c r="DB35" s="692">
        <f t="shared" si="60"/>
        <v>0</v>
      </c>
      <c r="DC35" s="692">
        <f t="shared" si="60"/>
        <v>0</v>
      </c>
      <c r="DD35" s="692">
        <f t="shared" si="60"/>
        <v>0</v>
      </c>
      <c r="DE35" s="692">
        <f t="shared" si="60"/>
        <v>0</v>
      </c>
      <c r="DF35" s="692">
        <f t="shared" si="60"/>
        <v>0</v>
      </c>
      <c r="DG35" s="692">
        <f t="shared" si="60"/>
        <v>0</v>
      </c>
      <c r="DH35" s="692">
        <f t="shared" si="60"/>
        <v>0</v>
      </c>
      <c r="DI35" s="692">
        <f t="shared" si="60"/>
        <v>0</v>
      </c>
      <c r="DJ35" s="692">
        <f t="shared" si="60"/>
        <v>0</v>
      </c>
      <c r="DK35" s="692">
        <f t="shared" si="60"/>
        <v>0</v>
      </c>
      <c r="DL35" s="692">
        <f t="shared" si="60"/>
        <v>0</v>
      </c>
      <c r="DM35" s="692">
        <f t="shared" si="60"/>
        <v>0</v>
      </c>
      <c r="DN35" s="692">
        <f t="shared" si="60"/>
        <v>0</v>
      </c>
      <c r="DO35" s="692">
        <f t="shared" si="60"/>
        <v>0</v>
      </c>
      <c r="DP35" s="692">
        <f t="shared" ref="DP35:DW35" si="61">SUMIF($C:$C,"61.3x",DP:DP)</f>
        <v>0</v>
      </c>
      <c r="DQ35" s="692">
        <f t="shared" si="61"/>
        <v>0</v>
      </c>
      <c r="DR35" s="692">
        <f t="shared" si="61"/>
        <v>0</v>
      </c>
      <c r="DS35" s="692">
        <f t="shared" si="61"/>
        <v>0</v>
      </c>
      <c r="DT35" s="692">
        <f t="shared" si="61"/>
        <v>0</v>
      </c>
      <c r="DU35" s="692">
        <f t="shared" si="61"/>
        <v>0</v>
      </c>
      <c r="DV35" s="692">
        <f t="shared" si="61"/>
        <v>0</v>
      </c>
      <c r="DW35" s="746">
        <f t="shared" si="61"/>
        <v>0</v>
      </c>
      <c r="DX35" s="682"/>
    </row>
    <row r="36" spans="2:128" x14ac:dyDescent="0.2">
      <c r="B36" s="754" t="s">
        <v>538</v>
      </c>
      <c r="C36" s="819" t="s">
        <v>535</v>
      </c>
      <c r="D36" s="678"/>
      <c r="E36" s="678"/>
      <c r="F36" s="678"/>
      <c r="G36" s="678"/>
      <c r="H36" s="678"/>
      <c r="I36" s="678"/>
      <c r="J36" s="678"/>
      <c r="K36" s="678"/>
      <c r="L36" s="678"/>
      <c r="M36" s="678"/>
      <c r="N36" s="678"/>
      <c r="O36" s="678"/>
      <c r="P36" s="678"/>
      <c r="Q36" s="678"/>
      <c r="R36" s="680"/>
      <c r="S36" s="745"/>
      <c r="T36" s="680"/>
      <c r="U36" s="745"/>
      <c r="V36" s="678"/>
      <c r="W36" s="678"/>
      <c r="X36" s="676">
        <f t="shared" ref="X36:BC36" si="62">SUMIF($C:$C,"61.4x",X:X)</f>
        <v>0</v>
      </c>
      <c r="Y36" s="676">
        <f t="shared" si="62"/>
        <v>0</v>
      </c>
      <c r="Z36" s="676">
        <f t="shared" si="62"/>
        <v>0</v>
      </c>
      <c r="AA36" s="676">
        <f t="shared" si="62"/>
        <v>0</v>
      </c>
      <c r="AB36" s="676">
        <f t="shared" si="62"/>
        <v>0</v>
      </c>
      <c r="AC36" s="676">
        <f t="shared" si="62"/>
        <v>0</v>
      </c>
      <c r="AD36" s="676">
        <f t="shared" si="62"/>
        <v>0</v>
      </c>
      <c r="AE36" s="676">
        <f t="shared" si="62"/>
        <v>0</v>
      </c>
      <c r="AF36" s="676">
        <f t="shared" si="62"/>
        <v>0</v>
      </c>
      <c r="AG36" s="676">
        <f t="shared" si="62"/>
        <v>0</v>
      </c>
      <c r="AH36" s="676">
        <f t="shared" si="62"/>
        <v>0</v>
      </c>
      <c r="AI36" s="676">
        <f t="shared" si="62"/>
        <v>0</v>
      </c>
      <c r="AJ36" s="676">
        <f t="shared" si="62"/>
        <v>0</v>
      </c>
      <c r="AK36" s="676">
        <f t="shared" si="62"/>
        <v>0</v>
      </c>
      <c r="AL36" s="676">
        <f t="shared" si="62"/>
        <v>0</v>
      </c>
      <c r="AM36" s="676">
        <f t="shared" si="62"/>
        <v>0</v>
      </c>
      <c r="AN36" s="676">
        <f t="shared" si="62"/>
        <v>0</v>
      </c>
      <c r="AO36" s="676">
        <f t="shared" si="62"/>
        <v>0</v>
      </c>
      <c r="AP36" s="676">
        <f t="shared" si="62"/>
        <v>0</v>
      </c>
      <c r="AQ36" s="676">
        <f t="shared" si="62"/>
        <v>0</v>
      </c>
      <c r="AR36" s="676">
        <f t="shared" si="62"/>
        <v>0</v>
      </c>
      <c r="AS36" s="676">
        <f t="shared" si="62"/>
        <v>0</v>
      </c>
      <c r="AT36" s="676">
        <f t="shared" si="62"/>
        <v>0</v>
      </c>
      <c r="AU36" s="676">
        <f t="shared" si="62"/>
        <v>0</v>
      </c>
      <c r="AV36" s="676">
        <f t="shared" si="62"/>
        <v>0</v>
      </c>
      <c r="AW36" s="676">
        <f t="shared" si="62"/>
        <v>0</v>
      </c>
      <c r="AX36" s="676">
        <f t="shared" si="62"/>
        <v>0</v>
      </c>
      <c r="AY36" s="676">
        <f t="shared" si="62"/>
        <v>0</v>
      </c>
      <c r="AZ36" s="676">
        <f t="shared" si="62"/>
        <v>0</v>
      </c>
      <c r="BA36" s="676">
        <f t="shared" si="62"/>
        <v>0</v>
      </c>
      <c r="BB36" s="676">
        <f t="shared" si="62"/>
        <v>0</v>
      </c>
      <c r="BC36" s="676">
        <f t="shared" si="62"/>
        <v>0</v>
      </c>
      <c r="BD36" s="676">
        <f t="shared" ref="BD36:CI36" si="63">SUMIF($C:$C,"61.4x",BD:BD)</f>
        <v>0</v>
      </c>
      <c r="BE36" s="676">
        <f t="shared" si="63"/>
        <v>0</v>
      </c>
      <c r="BF36" s="676">
        <f t="shared" si="63"/>
        <v>0</v>
      </c>
      <c r="BG36" s="676">
        <f t="shared" si="63"/>
        <v>0</v>
      </c>
      <c r="BH36" s="676">
        <f t="shared" si="63"/>
        <v>0</v>
      </c>
      <c r="BI36" s="676">
        <f t="shared" si="63"/>
        <v>0</v>
      </c>
      <c r="BJ36" s="676">
        <f t="shared" si="63"/>
        <v>0</v>
      </c>
      <c r="BK36" s="676">
        <f t="shared" si="63"/>
        <v>0</v>
      </c>
      <c r="BL36" s="676">
        <f t="shared" si="63"/>
        <v>0</v>
      </c>
      <c r="BM36" s="676">
        <f t="shared" si="63"/>
        <v>0</v>
      </c>
      <c r="BN36" s="676">
        <f t="shared" si="63"/>
        <v>0</v>
      </c>
      <c r="BO36" s="676">
        <f t="shared" si="63"/>
        <v>0</v>
      </c>
      <c r="BP36" s="676">
        <f t="shared" si="63"/>
        <v>0</v>
      </c>
      <c r="BQ36" s="676">
        <f t="shared" si="63"/>
        <v>0</v>
      </c>
      <c r="BR36" s="676">
        <f t="shared" si="63"/>
        <v>0</v>
      </c>
      <c r="BS36" s="676">
        <f t="shared" si="63"/>
        <v>0</v>
      </c>
      <c r="BT36" s="676">
        <f t="shared" si="63"/>
        <v>0</v>
      </c>
      <c r="BU36" s="676">
        <f t="shared" si="63"/>
        <v>0</v>
      </c>
      <c r="BV36" s="676">
        <f t="shared" si="63"/>
        <v>0</v>
      </c>
      <c r="BW36" s="676">
        <f t="shared" si="63"/>
        <v>0</v>
      </c>
      <c r="BX36" s="676">
        <f t="shared" si="63"/>
        <v>0</v>
      </c>
      <c r="BY36" s="676">
        <f t="shared" si="63"/>
        <v>0</v>
      </c>
      <c r="BZ36" s="676">
        <f t="shared" si="63"/>
        <v>0</v>
      </c>
      <c r="CA36" s="676">
        <f t="shared" si="63"/>
        <v>0</v>
      </c>
      <c r="CB36" s="676">
        <f t="shared" si="63"/>
        <v>0</v>
      </c>
      <c r="CC36" s="676">
        <f t="shared" si="63"/>
        <v>0</v>
      </c>
      <c r="CD36" s="676">
        <f t="shared" si="63"/>
        <v>0</v>
      </c>
      <c r="CE36" s="676">
        <f t="shared" si="63"/>
        <v>0</v>
      </c>
      <c r="CF36" s="676">
        <f t="shared" si="63"/>
        <v>0</v>
      </c>
      <c r="CG36" s="676">
        <f t="shared" si="63"/>
        <v>0</v>
      </c>
      <c r="CH36" s="676">
        <f t="shared" si="63"/>
        <v>0</v>
      </c>
      <c r="CI36" s="676">
        <f t="shared" si="63"/>
        <v>0</v>
      </c>
      <c r="CJ36" s="676">
        <f t="shared" ref="CJ36:DO36" si="64">SUMIF($C:$C,"61.4x",CJ:CJ)</f>
        <v>0</v>
      </c>
      <c r="CK36" s="676">
        <f t="shared" si="64"/>
        <v>0</v>
      </c>
      <c r="CL36" s="676">
        <f t="shared" si="64"/>
        <v>0</v>
      </c>
      <c r="CM36" s="676">
        <f t="shared" si="64"/>
        <v>0</v>
      </c>
      <c r="CN36" s="676">
        <f t="shared" si="64"/>
        <v>0</v>
      </c>
      <c r="CO36" s="676">
        <f t="shared" si="64"/>
        <v>0</v>
      </c>
      <c r="CP36" s="676">
        <f t="shared" si="64"/>
        <v>0</v>
      </c>
      <c r="CQ36" s="676">
        <f t="shared" si="64"/>
        <v>0</v>
      </c>
      <c r="CR36" s="676">
        <f t="shared" si="64"/>
        <v>0</v>
      </c>
      <c r="CS36" s="676">
        <f t="shared" si="64"/>
        <v>0</v>
      </c>
      <c r="CT36" s="676">
        <f t="shared" si="64"/>
        <v>0</v>
      </c>
      <c r="CU36" s="676">
        <f t="shared" si="64"/>
        <v>0</v>
      </c>
      <c r="CV36" s="676">
        <f t="shared" si="64"/>
        <v>0</v>
      </c>
      <c r="CW36" s="676">
        <f t="shared" si="64"/>
        <v>0</v>
      </c>
      <c r="CX36" s="676">
        <f t="shared" si="64"/>
        <v>0</v>
      </c>
      <c r="CY36" s="691">
        <f t="shared" si="64"/>
        <v>0</v>
      </c>
      <c r="CZ36" s="692">
        <f t="shared" si="64"/>
        <v>0</v>
      </c>
      <c r="DA36" s="692">
        <f t="shared" si="64"/>
        <v>0</v>
      </c>
      <c r="DB36" s="692">
        <f t="shared" si="64"/>
        <v>0</v>
      </c>
      <c r="DC36" s="692">
        <f t="shared" si="64"/>
        <v>0</v>
      </c>
      <c r="DD36" s="692">
        <f t="shared" si="64"/>
        <v>0</v>
      </c>
      <c r="DE36" s="692">
        <f t="shared" si="64"/>
        <v>0</v>
      </c>
      <c r="DF36" s="692">
        <f t="shared" si="64"/>
        <v>0</v>
      </c>
      <c r="DG36" s="692">
        <f t="shared" si="64"/>
        <v>0</v>
      </c>
      <c r="DH36" s="692">
        <f t="shared" si="64"/>
        <v>0</v>
      </c>
      <c r="DI36" s="692">
        <f t="shared" si="64"/>
        <v>0</v>
      </c>
      <c r="DJ36" s="692">
        <f t="shared" si="64"/>
        <v>0</v>
      </c>
      <c r="DK36" s="692">
        <f t="shared" si="64"/>
        <v>0</v>
      </c>
      <c r="DL36" s="692">
        <f t="shared" si="64"/>
        <v>0</v>
      </c>
      <c r="DM36" s="692">
        <f t="shared" si="64"/>
        <v>0</v>
      </c>
      <c r="DN36" s="692">
        <f t="shared" si="64"/>
        <v>0</v>
      </c>
      <c r="DO36" s="692">
        <f t="shared" si="64"/>
        <v>0</v>
      </c>
      <c r="DP36" s="692">
        <f t="shared" ref="DP36:DW36" si="65">SUMIF($C:$C,"61.4x",DP:DP)</f>
        <v>0</v>
      </c>
      <c r="DQ36" s="692">
        <f t="shared" si="65"/>
        <v>0</v>
      </c>
      <c r="DR36" s="692">
        <f t="shared" si="65"/>
        <v>0</v>
      </c>
      <c r="DS36" s="692">
        <f t="shared" si="65"/>
        <v>0</v>
      </c>
      <c r="DT36" s="692">
        <f t="shared" si="65"/>
        <v>0</v>
      </c>
      <c r="DU36" s="692">
        <f t="shared" si="65"/>
        <v>0</v>
      </c>
      <c r="DV36" s="692">
        <f t="shared" si="65"/>
        <v>0</v>
      </c>
      <c r="DW36" s="746">
        <f t="shared" si="65"/>
        <v>0</v>
      </c>
      <c r="DX36" s="682"/>
    </row>
    <row r="37" spans="2:128" x14ac:dyDescent="0.2">
      <c r="B37" s="754" t="s">
        <v>540</v>
      </c>
      <c r="C37" s="755" t="s">
        <v>541</v>
      </c>
      <c r="D37" s="678"/>
      <c r="E37" s="678"/>
      <c r="F37" s="678"/>
      <c r="G37" s="678"/>
      <c r="H37" s="678"/>
      <c r="I37" s="678"/>
      <c r="J37" s="678"/>
      <c r="K37" s="678"/>
      <c r="L37" s="678"/>
      <c r="M37" s="678"/>
      <c r="N37" s="678"/>
      <c r="O37" s="678"/>
      <c r="P37" s="678"/>
      <c r="Q37" s="678"/>
      <c r="R37" s="680"/>
      <c r="S37" s="745"/>
      <c r="T37" s="680"/>
      <c r="U37" s="745"/>
      <c r="V37" s="678"/>
      <c r="W37" s="678"/>
      <c r="X37" s="676">
        <f t="shared" ref="X37:BC37" si="66">SUMIF($C:$C,"61.5x",X:X)</f>
        <v>0</v>
      </c>
      <c r="Y37" s="676">
        <f t="shared" si="66"/>
        <v>0</v>
      </c>
      <c r="Z37" s="676">
        <f t="shared" si="66"/>
        <v>0</v>
      </c>
      <c r="AA37" s="676">
        <f t="shared" si="66"/>
        <v>0</v>
      </c>
      <c r="AB37" s="676">
        <f t="shared" si="66"/>
        <v>0</v>
      </c>
      <c r="AC37" s="676">
        <f t="shared" si="66"/>
        <v>0</v>
      </c>
      <c r="AD37" s="676">
        <f t="shared" si="66"/>
        <v>0</v>
      </c>
      <c r="AE37" s="676">
        <f t="shared" si="66"/>
        <v>0</v>
      </c>
      <c r="AF37" s="676">
        <f t="shared" si="66"/>
        <v>0</v>
      </c>
      <c r="AG37" s="676">
        <f t="shared" si="66"/>
        <v>0</v>
      </c>
      <c r="AH37" s="676">
        <f t="shared" si="66"/>
        <v>0</v>
      </c>
      <c r="AI37" s="676">
        <f t="shared" si="66"/>
        <v>0</v>
      </c>
      <c r="AJ37" s="676">
        <f t="shared" si="66"/>
        <v>0</v>
      </c>
      <c r="AK37" s="676">
        <f t="shared" si="66"/>
        <v>0</v>
      </c>
      <c r="AL37" s="676">
        <f t="shared" si="66"/>
        <v>0</v>
      </c>
      <c r="AM37" s="676">
        <f t="shared" si="66"/>
        <v>0</v>
      </c>
      <c r="AN37" s="676">
        <f t="shared" si="66"/>
        <v>0</v>
      </c>
      <c r="AO37" s="676">
        <f t="shared" si="66"/>
        <v>0</v>
      </c>
      <c r="AP37" s="676">
        <f t="shared" si="66"/>
        <v>0</v>
      </c>
      <c r="AQ37" s="676">
        <f t="shared" si="66"/>
        <v>0</v>
      </c>
      <c r="AR37" s="676">
        <f t="shared" si="66"/>
        <v>0</v>
      </c>
      <c r="AS37" s="676">
        <f t="shared" si="66"/>
        <v>0</v>
      </c>
      <c r="AT37" s="676">
        <f t="shared" si="66"/>
        <v>0</v>
      </c>
      <c r="AU37" s="676">
        <f t="shared" si="66"/>
        <v>0</v>
      </c>
      <c r="AV37" s="676">
        <f t="shared" si="66"/>
        <v>0</v>
      </c>
      <c r="AW37" s="676">
        <f t="shared" si="66"/>
        <v>0</v>
      </c>
      <c r="AX37" s="676">
        <f t="shared" si="66"/>
        <v>0</v>
      </c>
      <c r="AY37" s="676">
        <f t="shared" si="66"/>
        <v>0</v>
      </c>
      <c r="AZ37" s="676">
        <f t="shared" si="66"/>
        <v>0</v>
      </c>
      <c r="BA37" s="676">
        <f t="shared" si="66"/>
        <v>0</v>
      </c>
      <c r="BB37" s="676">
        <f t="shared" si="66"/>
        <v>0</v>
      </c>
      <c r="BC37" s="676">
        <f t="shared" si="66"/>
        <v>0</v>
      </c>
      <c r="BD37" s="676">
        <f t="shared" ref="BD37:CI37" si="67">SUMIF($C:$C,"61.5x",BD:BD)</f>
        <v>0</v>
      </c>
      <c r="BE37" s="676">
        <f t="shared" si="67"/>
        <v>0</v>
      </c>
      <c r="BF37" s="676">
        <f t="shared" si="67"/>
        <v>0</v>
      </c>
      <c r="BG37" s="676">
        <f t="shared" si="67"/>
        <v>0</v>
      </c>
      <c r="BH37" s="676">
        <f t="shared" si="67"/>
        <v>0</v>
      </c>
      <c r="BI37" s="676">
        <f t="shared" si="67"/>
        <v>0</v>
      </c>
      <c r="BJ37" s="676">
        <f t="shared" si="67"/>
        <v>0</v>
      </c>
      <c r="BK37" s="676">
        <f t="shared" si="67"/>
        <v>0</v>
      </c>
      <c r="BL37" s="676">
        <f t="shared" si="67"/>
        <v>0</v>
      </c>
      <c r="BM37" s="676">
        <f t="shared" si="67"/>
        <v>0</v>
      </c>
      <c r="BN37" s="676">
        <f t="shared" si="67"/>
        <v>0</v>
      </c>
      <c r="BO37" s="676">
        <f t="shared" si="67"/>
        <v>0</v>
      </c>
      <c r="BP37" s="676">
        <f t="shared" si="67"/>
        <v>0</v>
      </c>
      <c r="BQ37" s="676">
        <f t="shared" si="67"/>
        <v>0</v>
      </c>
      <c r="BR37" s="676">
        <f t="shared" si="67"/>
        <v>0</v>
      </c>
      <c r="BS37" s="676">
        <f t="shared" si="67"/>
        <v>0</v>
      </c>
      <c r="BT37" s="676">
        <f t="shared" si="67"/>
        <v>0</v>
      </c>
      <c r="BU37" s="676">
        <f t="shared" si="67"/>
        <v>0</v>
      </c>
      <c r="BV37" s="676">
        <f t="shared" si="67"/>
        <v>0</v>
      </c>
      <c r="BW37" s="676">
        <f t="shared" si="67"/>
        <v>0</v>
      </c>
      <c r="BX37" s="676">
        <f t="shared" si="67"/>
        <v>0</v>
      </c>
      <c r="BY37" s="676">
        <f t="shared" si="67"/>
        <v>0</v>
      </c>
      <c r="BZ37" s="676">
        <f t="shared" si="67"/>
        <v>0</v>
      </c>
      <c r="CA37" s="676">
        <f t="shared" si="67"/>
        <v>0</v>
      </c>
      <c r="CB37" s="676">
        <f t="shared" si="67"/>
        <v>0</v>
      </c>
      <c r="CC37" s="676">
        <f t="shared" si="67"/>
        <v>0</v>
      </c>
      <c r="CD37" s="676">
        <f t="shared" si="67"/>
        <v>0</v>
      </c>
      <c r="CE37" s="676">
        <f t="shared" si="67"/>
        <v>0</v>
      </c>
      <c r="CF37" s="676">
        <f t="shared" si="67"/>
        <v>0</v>
      </c>
      <c r="CG37" s="676">
        <f t="shared" si="67"/>
        <v>0</v>
      </c>
      <c r="CH37" s="676">
        <f t="shared" si="67"/>
        <v>0</v>
      </c>
      <c r="CI37" s="676">
        <f t="shared" si="67"/>
        <v>0</v>
      </c>
      <c r="CJ37" s="676">
        <f t="shared" ref="CJ37:DO37" si="68">SUMIF($C:$C,"61.5x",CJ:CJ)</f>
        <v>0</v>
      </c>
      <c r="CK37" s="676">
        <f t="shared" si="68"/>
        <v>0</v>
      </c>
      <c r="CL37" s="676">
        <f t="shared" si="68"/>
        <v>0</v>
      </c>
      <c r="CM37" s="676">
        <f t="shared" si="68"/>
        <v>0</v>
      </c>
      <c r="CN37" s="676">
        <f t="shared" si="68"/>
        <v>0</v>
      </c>
      <c r="CO37" s="676">
        <f t="shared" si="68"/>
        <v>0</v>
      </c>
      <c r="CP37" s="676">
        <f t="shared" si="68"/>
        <v>0</v>
      </c>
      <c r="CQ37" s="676">
        <f t="shared" si="68"/>
        <v>0</v>
      </c>
      <c r="CR37" s="676">
        <f t="shared" si="68"/>
        <v>0</v>
      </c>
      <c r="CS37" s="676">
        <f t="shared" si="68"/>
        <v>0</v>
      </c>
      <c r="CT37" s="676">
        <f t="shared" si="68"/>
        <v>0</v>
      </c>
      <c r="CU37" s="676">
        <f t="shared" si="68"/>
        <v>0</v>
      </c>
      <c r="CV37" s="676">
        <f t="shared" si="68"/>
        <v>0</v>
      </c>
      <c r="CW37" s="676">
        <f t="shared" si="68"/>
        <v>0</v>
      </c>
      <c r="CX37" s="676">
        <f t="shared" si="68"/>
        <v>0</v>
      </c>
      <c r="CY37" s="691">
        <f t="shared" si="68"/>
        <v>0</v>
      </c>
      <c r="CZ37" s="692">
        <f t="shared" si="68"/>
        <v>0</v>
      </c>
      <c r="DA37" s="692">
        <f t="shared" si="68"/>
        <v>0</v>
      </c>
      <c r="DB37" s="692">
        <f t="shared" si="68"/>
        <v>0</v>
      </c>
      <c r="DC37" s="692">
        <f t="shared" si="68"/>
        <v>0</v>
      </c>
      <c r="DD37" s="692">
        <f t="shared" si="68"/>
        <v>0</v>
      </c>
      <c r="DE37" s="692">
        <f t="shared" si="68"/>
        <v>0</v>
      </c>
      <c r="DF37" s="692">
        <f t="shared" si="68"/>
        <v>0</v>
      </c>
      <c r="DG37" s="692">
        <f t="shared" si="68"/>
        <v>0</v>
      </c>
      <c r="DH37" s="692">
        <f t="shared" si="68"/>
        <v>0</v>
      </c>
      <c r="DI37" s="692">
        <f t="shared" si="68"/>
        <v>0</v>
      </c>
      <c r="DJ37" s="692">
        <f t="shared" si="68"/>
        <v>0</v>
      </c>
      <c r="DK37" s="692">
        <f t="shared" si="68"/>
        <v>0</v>
      </c>
      <c r="DL37" s="692">
        <f t="shared" si="68"/>
        <v>0</v>
      </c>
      <c r="DM37" s="692">
        <f t="shared" si="68"/>
        <v>0</v>
      </c>
      <c r="DN37" s="692">
        <f t="shared" si="68"/>
        <v>0</v>
      </c>
      <c r="DO37" s="692">
        <f t="shared" si="68"/>
        <v>0</v>
      </c>
      <c r="DP37" s="692">
        <f t="shared" ref="DP37:DW37" si="69">SUMIF($C:$C,"61.5x",DP:DP)</f>
        <v>0</v>
      </c>
      <c r="DQ37" s="692">
        <f t="shared" si="69"/>
        <v>0</v>
      </c>
      <c r="DR37" s="692">
        <f t="shared" si="69"/>
        <v>0</v>
      </c>
      <c r="DS37" s="692">
        <f t="shared" si="69"/>
        <v>0</v>
      </c>
      <c r="DT37" s="692">
        <f t="shared" si="69"/>
        <v>0</v>
      </c>
      <c r="DU37" s="692">
        <f t="shared" si="69"/>
        <v>0</v>
      </c>
      <c r="DV37" s="692">
        <f t="shared" si="69"/>
        <v>0</v>
      </c>
      <c r="DW37" s="746">
        <f t="shared" si="69"/>
        <v>0</v>
      </c>
      <c r="DX37" s="682"/>
    </row>
    <row r="38" spans="2:128" x14ac:dyDescent="0.2">
      <c r="B38" s="754" t="s">
        <v>542</v>
      </c>
      <c r="C38" s="679" t="s">
        <v>543</v>
      </c>
      <c r="D38" s="678"/>
      <c r="E38" s="678"/>
      <c r="F38" s="678"/>
      <c r="G38" s="678"/>
      <c r="H38" s="678"/>
      <c r="I38" s="678"/>
      <c r="J38" s="678"/>
      <c r="K38" s="678"/>
      <c r="L38" s="678"/>
      <c r="M38" s="678"/>
      <c r="N38" s="678"/>
      <c r="O38" s="678"/>
      <c r="P38" s="678"/>
      <c r="Q38" s="678"/>
      <c r="R38" s="680"/>
      <c r="S38" s="745"/>
      <c r="T38" s="680"/>
      <c r="U38" s="745"/>
      <c r="V38" s="678"/>
      <c r="W38" s="678"/>
      <c r="X38" s="676">
        <f t="shared" ref="X38:BC38" si="70">SUMIF($C:$C,"61.6x",X:X)</f>
        <v>0</v>
      </c>
      <c r="Y38" s="676">
        <f t="shared" si="70"/>
        <v>0</v>
      </c>
      <c r="Z38" s="676">
        <f t="shared" si="70"/>
        <v>0</v>
      </c>
      <c r="AA38" s="676">
        <f t="shared" si="70"/>
        <v>0</v>
      </c>
      <c r="AB38" s="676">
        <f t="shared" si="70"/>
        <v>0</v>
      </c>
      <c r="AC38" s="676">
        <f t="shared" si="70"/>
        <v>0</v>
      </c>
      <c r="AD38" s="676">
        <f t="shared" si="70"/>
        <v>0</v>
      </c>
      <c r="AE38" s="676">
        <f t="shared" si="70"/>
        <v>0</v>
      </c>
      <c r="AF38" s="676">
        <f t="shared" si="70"/>
        <v>0</v>
      </c>
      <c r="AG38" s="676">
        <f t="shared" si="70"/>
        <v>0</v>
      </c>
      <c r="AH38" s="676">
        <f t="shared" si="70"/>
        <v>0</v>
      </c>
      <c r="AI38" s="676">
        <f t="shared" si="70"/>
        <v>0</v>
      </c>
      <c r="AJ38" s="676">
        <f t="shared" si="70"/>
        <v>0</v>
      </c>
      <c r="AK38" s="676">
        <f t="shared" si="70"/>
        <v>0</v>
      </c>
      <c r="AL38" s="676">
        <f t="shared" si="70"/>
        <v>0</v>
      </c>
      <c r="AM38" s="676">
        <f t="shared" si="70"/>
        <v>0</v>
      </c>
      <c r="AN38" s="676">
        <f t="shared" si="70"/>
        <v>0</v>
      </c>
      <c r="AO38" s="676">
        <f t="shared" si="70"/>
        <v>0</v>
      </c>
      <c r="AP38" s="676">
        <f t="shared" si="70"/>
        <v>0</v>
      </c>
      <c r="AQ38" s="676">
        <f t="shared" si="70"/>
        <v>0</v>
      </c>
      <c r="AR38" s="676">
        <f t="shared" si="70"/>
        <v>0</v>
      </c>
      <c r="AS38" s="676">
        <f t="shared" si="70"/>
        <v>0</v>
      </c>
      <c r="AT38" s="676">
        <f t="shared" si="70"/>
        <v>0</v>
      </c>
      <c r="AU38" s="676">
        <f t="shared" si="70"/>
        <v>0</v>
      </c>
      <c r="AV38" s="676">
        <f t="shared" si="70"/>
        <v>0</v>
      </c>
      <c r="AW38" s="676">
        <f t="shared" si="70"/>
        <v>0</v>
      </c>
      <c r="AX38" s="676">
        <f t="shared" si="70"/>
        <v>0</v>
      </c>
      <c r="AY38" s="676">
        <f t="shared" si="70"/>
        <v>0</v>
      </c>
      <c r="AZ38" s="676">
        <f t="shared" si="70"/>
        <v>0</v>
      </c>
      <c r="BA38" s="676">
        <f t="shared" si="70"/>
        <v>0</v>
      </c>
      <c r="BB38" s="676">
        <f t="shared" si="70"/>
        <v>0</v>
      </c>
      <c r="BC38" s="676">
        <f t="shared" si="70"/>
        <v>0</v>
      </c>
      <c r="BD38" s="676">
        <f t="shared" ref="BD38:CI38" si="71">SUMIF($C:$C,"61.6x",BD:BD)</f>
        <v>0</v>
      </c>
      <c r="BE38" s="676">
        <f t="shared" si="71"/>
        <v>0</v>
      </c>
      <c r="BF38" s="676">
        <f t="shared" si="71"/>
        <v>0</v>
      </c>
      <c r="BG38" s="676">
        <f t="shared" si="71"/>
        <v>0</v>
      </c>
      <c r="BH38" s="676">
        <f t="shared" si="71"/>
        <v>0</v>
      </c>
      <c r="BI38" s="676">
        <f t="shared" si="71"/>
        <v>0</v>
      </c>
      <c r="BJ38" s="676">
        <f t="shared" si="71"/>
        <v>0</v>
      </c>
      <c r="BK38" s="676">
        <f t="shared" si="71"/>
        <v>0</v>
      </c>
      <c r="BL38" s="676">
        <f t="shared" si="71"/>
        <v>0</v>
      </c>
      <c r="BM38" s="676">
        <f t="shared" si="71"/>
        <v>0</v>
      </c>
      <c r="BN38" s="676">
        <f t="shared" si="71"/>
        <v>0</v>
      </c>
      <c r="BO38" s="676">
        <f t="shared" si="71"/>
        <v>0</v>
      </c>
      <c r="BP38" s="676">
        <f t="shared" si="71"/>
        <v>0</v>
      </c>
      <c r="BQ38" s="676">
        <f t="shared" si="71"/>
        <v>0</v>
      </c>
      <c r="BR38" s="676">
        <f t="shared" si="71"/>
        <v>0</v>
      </c>
      <c r="BS38" s="676">
        <f t="shared" si="71"/>
        <v>0</v>
      </c>
      <c r="BT38" s="676">
        <f t="shared" si="71"/>
        <v>0</v>
      </c>
      <c r="BU38" s="676">
        <f t="shared" si="71"/>
        <v>0</v>
      </c>
      <c r="BV38" s="676">
        <f t="shared" si="71"/>
        <v>0</v>
      </c>
      <c r="BW38" s="676">
        <f t="shared" si="71"/>
        <v>0</v>
      </c>
      <c r="BX38" s="676">
        <f t="shared" si="71"/>
        <v>0</v>
      </c>
      <c r="BY38" s="676">
        <f t="shared" si="71"/>
        <v>0</v>
      </c>
      <c r="BZ38" s="676">
        <f t="shared" si="71"/>
        <v>0</v>
      </c>
      <c r="CA38" s="676">
        <f t="shared" si="71"/>
        <v>0</v>
      </c>
      <c r="CB38" s="676">
        <f t="shared" si="71"/>
        <v>0</v>
      </c>
      <c r="CC38" s="676">
        <f t="shared" si="71"/>
        <v>0</v>
      </c>
      <c r="CD38" s="676">
        <f t="shared" si="71"/>
        <v>0</v>
      </c>
      <c r="CE38" s="676">
        <f t="shared" si="71"/>
        <v>0</v>
      </c>
      <c r="CF38" s="676">
        <f t="shared" si="71"/>
        <v>0</v>
      </c>
      <c r="CG38" s="676">
        <f t="shared" si="71"/>
        <v>0</v>
      </c>
      <c r="CH38" s="676">
        <f t="shared" si="71"/>
        <v>0</v>
      </c>
      <c r="CI38" s="676">
        <f t="shared" si="71"/>
        <v>0</v>
      </c>
      <c r="CJ38" s="676">
        <f t="shared" ref="CJ38:DO38" si="72">SUMIF($C:$C,"61.6x",CJ:CJ)</f>
        <v>0</v>
      </c>
      <c r="CK38" s="676">
        <f t="shared" si="72"/>
        <v>0</v>
      </c>
      <c r="CL38" s="676">
        <f t="shared" si="72"/>
        <v>0</v>
      </c>
      <c r="CM38" s="676">
        <f t="shared" si="72"/>
        <v>0</v>
      </c>
      <c r="CN38" s="676">
        <f t="shared" si="72"/>
        <v>0</v>
      </c>
      <c r="CO38" s="676">
        <f t="shared" si="72"/>
        <v>0</v>
      </c>
      <c r="CP38" s="676">
        <f t="shared" si="72"/>
        <v>0</v>
      </c>
      <c r="CQ38" s="676">
        <f t="shared" si="72"/>
        <v>0</v>
      </c>
      <c r="CR38" s="676">
        <f t="shared" si="72"/>
        <v>0</v>
      </c>
      <c r="CS38" s="676">
        <f t="shared" si="72"/>
        <v>0</v>
      </c>
      <c r="CT38" s="676">
        <f t="shared" si="72"/>
        <v>0</v>
      </c>
      <c r="CU38" s="676">
        <f t="shared" si="72"/>
        <v>0</v>
      </c>
      <c r="CV38" s="676">
        <f t="shared" si="72"/>
        <v>0</v>
      </c>
      <c r="CW38" s="676">
        <f t="shared" si="72"/>
        <v>0</v>
      </c>
      <c r="CX38" s="676">
        <f t="shared" si="72"/>
        <v>0</v>
      </c>
      <c r="CY38" s="691">
        <f t="shared" si="72"/>
        <v>0</v>
      </c>
      <c r="CZ38" s="692">
        <f t="shared" si="72"/>
        <v>0</v>
      </c>
      <c r="DA38" s="692">
        <f t="shared" si="72"/>
        <v>0</v>
      </c>
      <c r="DB38" s="692">
        <f t="shared" si="72"/>
        <v>0</v>
      </c>
      <c r="DC38" s="692">
        <f t="shared" si="72"/>
        <v>0</v>
      </c>
      <c r="DD38" s="692">
        <f t="shared" si="72"/>
        <v>0</v>
      </c>
      <c r="DE38" s="692">
        <f t="shared" si="72"/>
        <v>0</v>
      </c>
      <c r="DF38" s="692">
        <f t="shared" si="72"/>
        <v>0</v>
      </c>
      <c r="DG38" s="692">
        <f t="shared" si="72"/>
        <v>0</v>
      </c>
      <c r="DH38" s="692">
        <f t="shared" si="72"/>
        <v>0</v>
      </c>
      <c r="DI38" s="692">
        <f t="shared" si="72"/>
        <v>0</v>
      </c>
      <c r="DJ38" s="692">
        <f t="shared" si="72"/>
        <v>0</v>
      </c>
      <c r="DK38" s="692">
        <f t="shared" si="72"/>
        <v>0</v>
      </c>
      <c r="DL38" s="692">
        <f t="shared" si="72"/>
        <v>0</v>
      </c>
      <c r="DM38" s="692">
        <f t="shared" si="72"/>
        <v>0</v>
      </c>
      <c r="DN38" s="692">
        <f t="shared" si="72"/>
        <v>0</v>
      </c>
      <c r="DO38" s="692">
        <f t="shared" si="72"/>
        <v>0</v>
      </c>
      <c r="DP38" s="692">
        <f t="shared" ref="DP38:DW38" si="73">SUMIF($C:$C,"61.6x",DP:DP)</f>
        <v>0</v>
      </c>
      <c r="DQ38" s="692">
        <f t="shared" si="73"/>
        <v>0</v>
      </c>
      <c r="DR38" s="692">
        <f t="shared" si="73"/>
        <v>0</v>
      </c>
      <c r="DS38" s="692">
        <f t="shared" si="73"/>
        <v>0</v>
      </c>
      <c r="DT38" s="692">
        <f t="shared" si="73"/>
        <v>0</v>
      </c>
      <c r="DU38" s="692">
        <f t="shared" si="73"/>
        <v>0</v>
      </c>
      <c r="DV38" s="692">
        <f t="shared" si="73"/>
        <v>0</v>
      </c>
      <c r="DW38" s="746">
        <f t="shared" si="73"/>
        <v>0</v>
      </c>
      <c r="DX38" s="682"/>
    </row>
    <row r="39" spans="2:128" x14ac:dyDescent="0.2">
      <c r="B39" s="754" t="s">
        <v>544</v>
      </c>
      <c r="C39" s="679" t="s">
        <v>545</v>
      </c>
      <c r="D39" s="678"/>
      <c r="E39" s="678"/>
      <c r="F39" s="678"/>
      <c r="G39" s="678"/>
      <c r="H39" s="678"/>
      <c r="I39" s="678"/>
      <c r="J39" s="678"/>
      <c r="K39" s="678"/>
      <c r="L39" s="678"/>
      <c r="M39" s="678"/>
      <c r="N39" s="678"/>
      <c r="O39" s="678"/>
      <c r="P39" s="678"/>
      <c r="Q39" s="678"/>
      <c r="R39" s="680"/>
      <c r="S39" s="745"/>
      <c r="T39" s="680"/>
      <c r="U39" s="745"/>
      <c r="V39" s="678"/>
      <c r="W39" s="678"/>
      <c r="X39" s="676">
        <f t="shared" ref="X39:BC39" si="74">SUMIF($C:$C,"61.7x",X:X)</f>
        <v>0</v>
      </c>
      <c r="Y39" s="676">
        <f t="shared" si="74"/>
        <v>0</v>
      </c>
      <c r="Z39" s="676">
        <f t="shared" si="74"/>
        <v>0</v>
      </c>
      <c r="AA39" s="676">
        <f t="shared" si="74"/>
        <v>0</v>
      </c>
      <c r="AB39" s="676">
        <f t="shared" si="74"/>
        <v>0</v>
      </c>
      <c r="AC39" s="676">
        <f t="shared" si="74"/>
        <v>0</v>
      </c>
      <c r="AD39" s="676">
        <f t="shared" si="74"/>
        <v>0</v>
      </c>
      <c r="AE39" s="676">
        <f t="shared" si="74"/>
        <v>0</v>
      </c>
      <c r="AF39" s="676">
        <f t="shared" si="74"/>
        <v>0</v>
      </c>
      <c r="AG39" s="676">
        <f t="shared" si="74"/>
        <v>0</v>
      </c>
      <c r="AH39" s="676">
        <f t="shared" si="74"/>
        <v>0</v>
      </c>
      <c r="AI39" s="676">
        <f t="shared" si="74"/>
        <v>0</v>
      </c>
      <c r="AJ39" s="676">
        <f t="shared" si="74"/>
        <v>0</v>
      </c>
      <c r="AK39" s="676">
        <f t="shared" si="74"/>
        <v>0</v>
      </c>
      <c r="AL39" s="676">
        <f t="shared" si="74"/>
        <v>0</v>
      </c>
      <c r="AM39" s="676">
        <f t="shared" si="74"/>
        <v>0</v>
      </c>
      <c r="AN39" s="676">
        <f t="shared" si="74"/>
        <v>0</v>
      </c>
      <c r="AO39" s="676">
        <f t="shared" si="74"/>
        <v>0</v>
      </c>
      <c r="AP39" s="676">
        <f t="shared" si="74"/>
        <v>0</v>
      </c>
      <c r="AQ39" s="676">
        <f t="shared" si="74"/>
        <v>0</v>
      </c>
      <c r="AR39" s="676">
        <f t="shared" si="74"/>
        <v>0</v>
      </c>
      <c r="AS39" s="676">
        <f t="shared" si="74"/>
        <v>0</v>
      </c>
      <c r="AT39" s="676">
        <f t="shared" si="74"/>
        <v>0</v>
      </c>
      <c r="AU39" s="676">
        <f t="shared" si="74"/>
        <v>0</v>
      </c>
      <c r="AV39" s="676">
        <f t="shared" si="74"/>
        <v>0</v>
      </c>
      <c r="AW39" s="676">
        <f t="shared" si="74"/>
        <v>0</v>
      </c>
      <c r="AX39" s="676">
        <f t="shared" si="74"/>
        <v>0</v>
      </c>
      <c r="AY39" s="676">
        <f t="shared" si="74"/>
        <v>0</v>
      </c>
      <c r="AZ39" s="676">
        <f t="shared" si="74"/>
        <v>0</v>
      </c>
      <c r="BA39" s="676">
        <f t="shared" si="74"/>
        <v>0</v>
      </c>
      <c r="BB39" s="676">
        <f t="shared" si="74"/>
        <v>0</v>
      </c>
      <c r="BC39" s="676">
        <f t="shared" si="74"/>
        <v>0</v>
      </c>
      <c r="BD39" s="676">
        <f t="shared" ref="BD39:CI39" si="75">SUMIF($C:$C,"61.7x",BD:BD)</f>
        <v>0</v>
      </c>
      <c r="BE39" s="676">
        <f t="shared" si="75"/>
        <v>0</v>
      </c>
      <c r="BF39" s="676">
        <f t="shared" si="75"/>
        <v>0</v>
      </c>
      <c r="BG39" s="676">
        <f t="shared" si="75"/>
        <v>0</v>
      </c>
      <c r="BH39" s="676">
        <f t="shared" si="75"/>
        <v>0</v>
      </c>
      <c r="BI39" s="676">
        <f t="shared" si="75"/>
        <v>0</v>
      </c>
      <c r="BJ39" s="676">
        <f t="shared" si="75"/>
        <v>0</v>
      </c>
      <c r="BK39" s="676">
        <f t="shared" si="75"/>
        <v>0</v>
      </c>
      <c r="BL39" s="676">
        <f t="shared" si="75"/>
        <v>0</v>
      </c>
      <c r="BM39" s="676">
        <f t="shared" si="75"/>
        <v>0</v>
      </c>
      <c r="BN39" s="676">
        <f t="shared" si="75"/>
        <v>0</v>
      </c>
      <c r="BO39" s="676">
        <f t="shared" si="75"/>
        <v>0</v>
      </c>
      <c r="BP39" s="676">
        <f t="shared" si="75"/>
        <v>0</v>
      </c>
      <c r="BQ39" s="676">
        <f t="shared" si="75"/>
        <v>0</v>
      </c>
      <c r="BR39" s="676">
        <f t="shared" si="75"/>
        <v>0</v>
      </c>
      <c r="BS39" s="676">
        <f t="shared" si="75"/>
        <v>0</v>
      </c>
      <c r="BT39" s="676">
        <f t="shared" si="75"/>
        <v>0</v>
      </c>
      <c r="BU39" s="676">
        <f t="shared" si="75"/>
        <v>0</v>
      </c>
      <c r="BV39" s="676">
        <f t="shared" si="75"/>
        <v>0</v>
      </c>
      <c r="BW39" s="676">
        <f t="shared" si="75"/>
        <v>0</v>
      </c>
      <c r="BX39" s="676">
        <f t="shared" si="75"/>
        <v>0</v>
      </c>
      <c r="BY39" s="676">
        <f t="shared" si="75"/>
        <v>0</v>
      </c>
      <c r="BZ39" s="676">
        <f t="shared" si="75"/>
        <v>0</v>
      </c>
      <c r="CA39" s="676">
        <f t="shared" si="75"/>
        <v>0</v>
      </c>
      <c r="CB39" s="676">
        <f t="shared" si="75"/>
        <v>0</v>
      </c>
      <c r="CC39" s="676">
        <f t="shared" si="75"/>
        <v>0</v>
      </c>
      <c r="CD39" s="676">
        <f t="shared" si="75"/>
        <v>0</v>
      </c>
      <c r="CE39" s="676">
        <f t="shared" si="75"/>
        <v>0</v>
      </c>
      <c r="CF39" s="676">
        <f t="shared" si="75"/>
        <v>0</v>
      </c>
      <c r="CG39" s="676">
        <f t="shared" si="75"/>
        <v>0</v>
      </c>
      <c r="CH39" s="676">
        <f t="shared" si="75"/>
        <v>0</v>
      </c>
      <c r="CI39" s="676">
        <f t="shared" si="75"/>
        <v>0</v>
      </c>
      <c r="CJ39" s="676">
        <f t="shared" ref="CJ39:DO39" si="76">SUMIF($C:$C,"61.7x",CJ:CJ)</f>
        <v>0</v>
      </c>
      <c r="CK39" s="676">
        <f t="shared" si="76"/>
        <v>0</v>
      </c>
      <c r="CL39" s="676">
        <f t="shared" si="76"/>
        <v>0</v>
      </c>
      <c r="CM39" s="676">
        <f t="shared" si="76"/>
        <v>0</v>
      </c>
      <c r="CN39" s="676">
        <f t="shared" si="76"/>
        <v>0</v>
      </c>
      <c r="CO39" s="676">
        <f t="shared" si="76"/>
        <v>0</v>
      </c>
      <c r="CP39" s="676">
        <f t="shared" si="76"/>
        <v>0</v>
      </c>
      <c r="CQ39" s="676">
        <f t="shared" si="76"/>
        <v>0</v>
      </c>
      <c r="CR39" s="676">
        <f t="shared" si="76"/>
        <v>0</v>
      </c>
      <c r="CS39" s="676">
        <f t="shared" si="76"/>
        <v>0</v>
      </c>
      <c r="CT39" s="676">
        <f t="shared" si="76"/>
        <v>0</v>
      </c>
      <c r="CU39" s="676">
        <f t="shared" si="76"/>
        <v>0</v>
      </c>
      <c r="CV39" s="676">
        <f t="shared" si="76"/>
        <v>0</v>
      </c>
      <c r="CW39" s="676">
        <f t="shared" si="76"/>
        <v>0</v>
      </c>
      <c r="CX39" s="676">
        <f t="shared" si="76"/>
        <v>0</v>
      </c>
      <c r="CY39" s="691">
        <f t="shared" si="76"/>
        <v>0</v>
      </c>
      <c r="CZ39" s="692">
        <f t="shared" si="76"/>
        <v>0</v>
      </c>
      <c r="DA39" s="692">
        <f t="shared" si="76"/>
        <v>0</v>
      </c>
      <c r="DB39" s="692">
        <f t="shared" si="76"/>
        <v>0</v>
      </c>
      <c r="DC39" s="692">
        <f t="shared" si="76"/>
        <v>0</v>
      </c>
      <c r="DD39" s="692">
        <f t="shared" si="76"/>
        <v>0</v>
      </c>
      <c r="DE39" s="692">
        <f t="shared" si="76"/>
        <v>0</v>
      </c>
      <c r="DF39" s="692">
        <f t="shared" si="76"/>
        <v>0</v>
      </c>
      <c r="DG39" s="692">
        <f t="shared" si="76"/>
        <v>0</v>
      </c>
      <c r="DH39" s="692">
        <f t="shared" si="76"/>
        <v>0</v>
      </c>
      <c r="DI39" s="692">
        <f t="shared" si="76"/>
        <v>0</v>
      </c>
      <c r="DJ39" s="692">
        <f t="shared" si="76"/>
        <v>0</v>
      </c>
      <c r="DK39" s="692">
        <f t="shared" si="76"/>
        <v>0</v>
      </c>
      <c r="DL39" s="692">
        <f t="shared" si="76"/>
        <v>0</v>
      </c>
      <c r="DM39" s="692">
        <f t="shared" si="76"/>
        <v>0</v>
      </c>
      <c r="DN39" s="692">
        <f t="shared" si="76"/>
        <v>0</v>
      </c>
      <c r="DO39" s="692">
        <f t="shared" si="76"/>
        <v>0</v>
      </c>
      <c r="DP39" s="692">
        <f t="shared" ref="DP39:DW39" si="77">SUMIF($C:$C,"61.7x",DP:DP)</f>
        <v>0</v>
      </c>
      <c r="DQ39" s="692">
        <f t="shared" si="77"/>
        <v>0</v>
      </c>
      <c r="DR39" s="692">
        <f t="shared" si="77"/>
        <v>0</v>
      </c>
      <c r="DS39" s="692">
        <f t="shared" si="77"/>
        <v>0</v>
      </c>
      <c r="DT39" s="692">
        <f t="shared" si="77"/>
        <v>0</v>
      </c>
      <c r="DU39" s="692">
        <f t="shared" si="77"/>
        <v>0</v>
      </c>
      <c r="DV39" s="692">
        <f t="shared" si="77"/>
        <v>0</v>
      </c>
      <c r="DW39" s="746">
        <f t="shared" si="77"/>
        <v>0</v>
      </c>
      <c r="DX39" s="682"/>
    </row>
    <row r="40" spans="2:128" x14ac:dyDescent="0.2">
      <c r="B40" s="754" t="s">
        <v>546</v>
      </c>
      <c r="C40" s="679" t="s">
        <v>547</v>
      </c>
      <c r="D40" s="678"/>
      <c r="E40" s="678"/>
      <c r="F40" s="678"/>
      <c r="G40" s="678"/>
      <c r="H40" s="678"/>
      <c r="I40" s="678"/>
      <c r="J40" s="678"/>
      <c r="K40" s="678"/>
      <c r="L40" s="678"/>
      <c r="M40" s="678"/>
      <c r="N40" s="678"/>
      <c r="O40" s="678"/>
      <c r="P40" s="678"/>
      <c r="Q40" s="678"/>
      <c r="R40" s="680"/>
      <c r="S40" s="745"/>
      <c r="T40" s="680"/>
      <c r="U40" s="745"/>
      <c r="V40" s="678"/>
      <c r="W40" s="678"/>
      <c r="X40" s="676">
        <f t="shared" ref="X40:BC40" si="78">SUMIF($C:$C,"61.8x",X:X)</f>
        <v>0</v>
      </c>
      <c r="Y40" s="676">
        <f t="shared" si="78"/>
        <v>0</v>
      </c>
      <c r="Z40" s="676">
        <f t="shared" si="78"/>
        <v>0</v>
      </c>
      <c r="AA40" s="676">
        <f t="shared" si="78"/>
        <v>0</v>
      </c>
      <c r="AB40" s="676">
        <f t="shared" si="78"/>
        <v>0</v>
      </c>
      <c r="AC40" s="676">
        <f t="shared" si="78"/>
        <v>0</v>
      </c>
      <c r="AD40" s="676">
        <f t="shared" si="78"/>
        <v>0</v>
      </c>
      <c r="AE40" s="676">
        <f t="shared" si="78"/>
        <v>0</v>
      </c>
      <c r="AF40" s="676">
        <f t="shared" si="78"/>
        <v>0</v>
      </c>
      <c r="AG40" s="676">
        <f t="shared" si="78"/>
        <v>0</v>
      </c>
      <c r="AH40" s="676">
        <f t="shared" si="78"/>
        <v>0</v>
      </c>
      <c r="AI40" s="676">
        <f t="shared" si="78"/>
        <v>0</v>
      </c>
      <c r="AJ40" s="676">
        <f t="shared" si="78"/>
        <v>0</v>
      </c>
      <c r="AK40" s="676">
        <f t="shared" si="78"/>
        <v>0</v>
      </c>
      <c r="AL40" s="676">
        <f t="shared" si="78"/>
        <v>0</v>
      </c>
      <c r="AM40" s="676">
        <f t="shared" si="78"/>
        <v>0</v>
      </c>
      <c r="AN40" s="676">
        <f t="shared" si="78"/>
        <v>0</v>
      </c>
      <c r="AO40" s="676">
        <f t="shared" si="78"/>
        <v>0</v>
      </c>
      <c r="AP40" s="676">
        <f t="shared" si="78"/>
        <v>0</v>
      </c>
      <c r="AQ40" s="676">
        <f t="shared" si="78"/>
        <v>0</v>
      </c>
      <c r="AR40" s="676">
        <f t="shared" si="78"/>
        <v>0</v>
      </c>
      <c r="AS40" s="676">
        <f t="shared" si="78"/>
        <v>0</v>
      </c>
      <c r="AT40" s="676">
        <f t="shared" si="78"/>
        <v>0</v>
      </c>
      <c r="AU40" s="676">
        <f t="shared" si="78"/>
        <v>0</v>
      </c>
      <c r="AV40" s="676">
        <f t="shared" si="78"/>
        <v>0</v>
      </c>
      <c r="AW40" s="676">
        <f t="shared" si="78"/>
        <v>0</v>
      </c>
      <c r="AX40" s="676">
        <f t="shared" si="78"/>
        <v>0</v>
      </c>
      <c r="AY40" s="676">
        <f t="shared" si="78"/>
        <v>0</v>
      </c>
      <c r="AZ40" s="676">
        <f t="shared" si="78"/>
        <v>0</v>
      </c>
      <c r="BA40" s="676">
        <f t="shared" si="78"/>
        <v>0</v>
      </c>
      <c r="BB40" s="676">
        <f t="shared" si="78"/>
        <v>0</v>
      </c>
      <c r="BC40" s="676">
        <f t="shared" si="78"/>
        <v>0</v>
      </c>
      <c r="BD40" s="676">
        <f t="shared" ref="BD40:CI40" si="79">SUMIF($C:$C,"61.8x",BD:BD)</f>
        <v>0</v>
      </c>
      <c r="BE40" s="676">
        <f t="shared" si="79"/>
        <v>0</v>
      </c>
      <c r="BF40" s="676">
        <f t="shared" si="79"/>
        <v>0</v>
      </c>
      <c r="BG40" s="676">
        <f t="shared" si="79"/>
        <v>0</v>
      </c>
      <c r="BH40" s="676">
        <f t="shared" si="79"/>
        <v>0</v>
      </c>
      <c r="BI40" s="676">
        <f t="shared" si="79"/>
        <v>0</v>
      </c>
      <c r="BJ40" s="676">
        <f t="shared" si="79"/>
        <v>0</v>
      </c>
      <c r="BK40" s="676">
        <f t="shared" si="79"/>
        <v>0</v>
      </c>
      <c r="BL40" s="676">
        <f t="shared" si="79"/>
        <v>0</v>
      </c>
      <c r="BM40" s="676">
        <f t="shared" si="79"/>
        <v>0</v>
      </c>
      <c r="BN40" s="676">
        <f t="shared" si="79"/>
        <v>0</v>
      </c>
      <c r="BO40" s="676">
        <f t="shared" si="79"/>
        <v>0</v>
      </c>
      <c r="BP40" s="676">
        <f t="shared" si="79"/>
        <v>0</v>
      </c>
      <c r="BQ40" s="676">
        <f t="shared" si="79"/>
        <v>0</v>
      </c>
      <c r="BR40" s="676">
        <f t="shared" si="79"/>
        <v>0</v>
      </c>
      <c r="BS40" s="676">
        <f t="shared" si="79"/>
        <v>0</v>
      </c>
      <c r="BT40" s="676">
        <f t="shared" si="79"/>
        <v>0</v>
      </c>
      <c r="BU40" s="676">
        <f t="shared" si="79"/>
        <v>0</v>
      </c>
      <c r="BV40" s="676">
        <f t="shared" si="79"/>
        <v>0</v>
      </c>
      <c r="BW40" s="676">
        <f t="shared" si="79"/>
        <v>0</v>
      </c>
      <c r="BX40" s="676">
        <f t="shared" si="79"/>
        <v>0</v>
      </c>
      <c r="BY40" s="676">
        <f t="shared" si="79"/>
        <v>0</v>
      </c>
      <c r="BZ40" s="676">
        <f t="shared" si="79"/>
        <v>0</v>
      </c>
      <c r="CA40" s="676">
        <f t="shared" si="79"/>
        <v>0</v>
      </c>
      <c r="CB40" s="676">
        <f t="shared" si="79"/>
        <v>0</v>
      </c>
      <c r="CC40" s="676">
        <f t="shared" si="79"/>
        <v>0</v>
      </c>
      <c r="CD40" s="676">
        <f t="shared" si="79"/>
        <v>0</v>
      </c>
      <c r="CE40" s="676">
        <f t="shared" si="79"/>
        <v>0</v>
      </c>
      <c r="CF40" s="676">
        <f t="shared" si="79"/>
        <v>0</v>
      </c>
      <c r="CG40" s="676">
        <f t="shared" si="79"/>
        <v>0</v>
      </c>
      <c r="CH40" s="676">
        <f t="shared" si="79"/>
        <v>0</v>
      </c>
      <c r="CI40" s="676">
        <f t="shared" si="79"/>
        <v>0</v>
      </c>
      <c r="CJ40" s="676">
        <f t="shared" ref="CJ40:DO40" si="80">SUMIF($C:$C,"61.8x",CJ:CJ)</f>
        <v>0</v>
      </c>
      <c r="CK40" s="676">
        <f t="shared" si="80"/>
        <v>0</v>
      </c>
      <c r="CL40" s="676">
        <f t="shared" si="80"/>
        <v>0</v>
      </c>
      <c r="CM40" s="676">
        <f t="shared" si="80"/>
        <v>0</v>
      </c>
      <c r="CN40" s="676">
        <f t="shared" si="80"/>
        <v>0</v>
      </c>
      <c r="CO40" s="676">
        <f t="shared" si="80"/>
        <v>0</v>
      </c>
      <c r="CP40" s="676">
        <f t="shared" si="80"/>
        <v>0</v>
      </c>
      <c r="CQ40" s="676">
        <f t="shared" si="80"/>
        <v>0</v>
      </c>
      <c r="CR40" s="676">
        <f t="shared" si="80"/>
        <v>0</v>
      </c>
      <c r="CS40" s="676">
        <f t="shared" si="80"/>
        <v>0</v>
      </c>
      <c r="CT40" s="676">
        <f t="shared" si="80"/>
        <v>0</v>
      </c>
      <c r="CU40" s="676">
        <f t="shared" si="80"/>
        <v>0</v>
      </c>
      <c r="CV40" s="676">
        <f t="shared" si="80"/>
        <v>0</v>
      </c>
      <c r="CW40" s="676">
        <f t="shared" si="80"/>
        <v>0</v>
      </c>
      <c r="CX40" s="676">
        <f t="shared" si="80"/>
        <v>0</v>
      </c>
      <c r="CY40" s="691">
        <f t="shared" si="80"/>
        <v>0</v>
      </c>
      <c r="CZ40" s="692">
        <f t="shared" si="80"/>
        <v>0</v>
      </c>
      <c r="DA40" s="692">
        <f t="shared" si="80"/>
        <v>0</v>
      </c>
      <c r="DB40" s="692">
        <f t="shared" si="80"/>
        <v>0</v>
      </c>
      <c r="DC40" s="692">
        <f t="shared" si="80"/>
        <v>0</v>
      </c>
      <c r="DD40" s="692">
        <f t="shared" si="80"/>
        <v>0</v>
      </c>
      <c r="DE40" s="692">
        <f t="shared" si="80"/>
        <v>0</v>
      </c>
      <c r="DF40" s="692">
        <f t="shared" si="80"/>
        <v>0</v>
      </c>
      <c r="DG40" s="692">
        <f t="shared" si="80"/>
        <v>0</v>
      </c>
      <c r="DH40" s="692">
        <f t="shared" si="80"/>
        <v>0</v>
      </c>
      <c r="DI40" s="692">
        <f t="shared" si="80"/>
        <v>0</v>
      </c>
      <c r="DJ40" s="692">
        <f t="shared" si="80"/>
        <v>0</v>
      </c>
      <c r="DK40" s="692">
        <f t="shared" si="80"/>
        <v>0</v>
      </c>
      <c r="DL40" s="692">
        <f t="shared" si="80"/>
        <v>0</v>
      </c>
      <c r="DM40" s="692">
        <f t="shared" si="80"/>
        <v>0</v>
      </c>
      <c r="DN40" s="692">
        <f t="shared" si="80"/>
        <v>0</v>
      </c>
      <c r="DO40" s="692">
        <f t="shared" si="80"/>
        <v>0</v>
      </c>
      <c r="DP40" s="692">
        <f t="shared" ref="DP40:DW40" si="81">SUMIF($C:$C,"61.8x",DP:DP)</f>
        <v>0</v>
      </c>
      <c r="DQ40" s="692">
        <f t="shared" si="81"/>
        <v>0</v>
      </c>
      <c r="DR40" s="692">
        <f t="shared" si="81"/>
        <v>0</v>
      </c>
      <c r="DS40" s="692">
        <f t="shared" si="81"/>
        <v>0</v>
      </c>
      <c r="DT40" s="692">
        <f t="shared" si="81"/>
        <v>0</v>
      </c>
      <c r="DU40" s="692">
        <f t="shared" si="81"/>
        <v>0</v>
      </c>
      <c r="DV40" s="692">
        <f t="shared" si="81"/>
        <v>0</v>
      </c>
      <c r="DW40" s="746">
        <f t="shared" si="81"/>
        <v>0</v>
      </c>
      <c r="DX40" s="682"/>
    </row>
    <row r="41" spans="2:128" x14ac:dyDescent="0.2">
      <c r="B41" s="754" t="s">
        <v>548</v>
      </c>
      <c r="C41" s="679" t="s">
        <v>549</v>
      </c>
      <c r="D41" s="678"/>
      <c r="E41" s="678"/>
      <c r="F41" s="678"/>
      <c r="G41" s="678"/>
      <c r="H41" s="678"/>
      <c r="I41" s="678"/>
      <c r="J41" s="678"/>
      <c r="K41" s="678"/>
      <c r="L41" s="678"/>
      <c r="M41" s="678"/>
      <c r="N41" s="678"/>
      <c r="O41" s="678"/>
      <c r="P41" s="678"/>
      <c r="Q41" s="678"/>
      <c r="R41" s="680"/>
      <c r="S41" s="745"/>
      <c r="T41" s="680"/>
      <c r="U41" s="745"/>
      <c r="V41" s="678"/>
      <c r="W41" s="678"/>
      <c r="X41" s="676">
        <f t="shared" ref="X41:BC41" si="82">SUMIF($C:$C,"61.9x",X:X)</f>
        <v>0</v>
      </c>
      <c r="Y41" s="676">
        <f t="shared" si="82"/>
        <v>0</v>
      </c>
      <c r="Z41" s="676">
        <f t="shared" si="82"/>
        <v>0</v>
      </c>
      <c r="AA41" s="676">
        <f t="shared" si="82"/>
        <v>0</v>
      </c>
      <c r="AB41" s="676">
        <f t="shared" si="82"/>
        <v>0</v>
      </c>
      <c r="AC41" s="676">
        <f t="shared" si="82"/>
        <v>0</v>
      </c>
      <c r="AD41" s="676">
        <f t="shared" si="82"/>
        <v>0</v>
      </c>
      <c r="AE41" s="676">
        <f t="shared" si="82"/>
        <v>0</v>
      </c>
      <c r="AF41" s="676">
        <f t="shared" si="82"/>
        <v>0</v>
      </c>
      <c r="AG41" s="676">
        <f t="shared" si="82"/>
        <v>0</v>
      </c>
      <c r="AH41" s="676">
        <f t="shared" si="82"/>
        <v>0</v>
      </c>
      <c r="AI41" s="676">
        <f t="shared" si="82"/>
        <v>0</v>
      </c>
      <c r="AJ41" s="676">
        <f t="shared" si="82"/>
        <v>0</v>
      </c>
      <c r="AK41" s="676">
        <f t="shared" si="82"/>
        <v>0</v>
      </c>
      <c r="AL41" s="676">
        <f t="shared" si="82"/>
        <v>0</v>
      </c>
      <c r="AM41" s="676">
        <f t="shared" si="82"/>
        <v>0</v>
      </c>
      <c r="AN41" s="676">
        <f t="shared" si="82"/>
        <v>0</v>
      </c>
      <c r="AO41" s="676">
        <f t="shared" si="82"/>
        <v>0</v>
      </c>
      <c r="AP41" s="676">
        <f t="shared" si="82"/>
        <v>0</v>
      </c>
      <c r="AQ41" s="676">
        <f t="shared" si="82"/>
        <v>0</v>
      </c>
      <c r="AR41" s="676">
        <f t="shared" si="82"/>
        <v>0</v>
      </c>
      <c r="AS41" s="676">
        <f t="shared" si="82"/>
        <v>0</v>
      </c>
      <c r="AT41" s="676">
        <f t="shared" si="82"/>
        <v>0</v>
      </c>
      <c r="AU41" s="676">
        <f t="shared" si="82"/>
        <v>0</v>
      </c>
      <c r="AV41" s="676">
        <f t="shared" si="82"/>
        <v>0</v>
      </c>
      <c r="AW41" s="676">
        <f t="shared" si="82"/>
        <v>0</v>
      </c>
      <c r="AX41" s="676">
        <f t="shared" si="82"/>
        <v>0</v>
      </c>
      <c r="AY41" s="676">
        <f t="shared" si="82"/>
        <v>0</v>
      </c>
      <c r="AZ41" s="676">
        <f t="shared" si="82"/>
        <v>0</v>
      </c>
      <c r="BA41" s="676">
        <f t="shared" si="82"/>
        <v>0</v>
      </c>
      <c r="BB41" s="676">
        <f t="shared" si="82"/>
        <v>0</v>
      </c>
      <c r="BC41" s="676">
        <f t="shared" si="82"/>
        <v>0</v>
      </c>
      <c r="BD41" s="676">
        <f t="shared" ref="BD41:CI41" si="83">SUMIF($C:$C,"61.9x",BD:BD)</f>
        <v>0</v>
      </c>
      <c r="BE41" s="676">
        <f t="shared" si="83"/>
        <v>0</v>
      </c>
      <c r="BF41" s="676">
        <f t="shared" si="83"/>
        <v>0</v>
      </c>
      <c r="BG41" s="676">
        <f t="shared" si="83"/>
        <v>0</v>
      </c>
      <c r="BH41" s="676">
        <f t="shared" si="83"/>
        <v>0</v>
      </c>
      <c r="BI41" s="676">
        <f t="shared" si="83"/>
        <v>0</v>
      </c>
      <c r="BJ41" s="676">
        <f t="shared" si="83"/>
        <v>0</v>
      </c>
      <c r="BK41" s="676">
        <f t="shared" si="83"/>
        <v>0</v>
      </c>
      <c r="BL41" s="676">
        <f t="shared" si="83"/>
        <v>0</v>
      </c>
      <c r="BM41" s="676">
        <f t="shared" si="83"/>
        <v>0</v>
      </c>
      <c r="BN41" s="676">
        <f t="shared" si="83"/>
        <v>0</v>
      </c>
      <c r="BO41" s="676">
        <f t="shared" si="83"/>
        <v>0</v>
      </c>
      <c r="BP41" s="676">
        <f t="shared" si="83"/>
        <v>0</v>
      </c>
      <c r="BQ41" s="676">
        <f t="shared" si="83"/>
        <v>0</v>
      </c>
      <c r="BR41" s="676">
        <f t="shared" si="83"/>
        <v>0</v>
      </c>
      <c r="BS41" s="676">
        <f t="shared" si="83"/>
        <v>0</v>
      </c>
      <c r="BT41" s="676">
        <f t="shared" si="83"/>
        <v>0</v>
      </c>
      <c r="BU41" s="676">
        <f t="shared" si="83"/>
        <v>0</v>
      </c>
      <c r="BV41" s="676">
        <f t="shared" si="83"/>
        <v>0</v>
      </c>
      <c r="BW41" s="676">
        <f t="shared" si="83"/>
        <v>0</v>
      </c>
      <c r="BX41" s="676">
        <f t="shared" si="83"/>
        <v>0</v>
      </c>
      <c r="BY41" s="676">
        <f t="shared" si="83"/>
        <v>0</v>
      </c>
      <c r="BZ41" s="676">
        <f t="shared" si="83"/>
        <v>0</v>
      </c>
      <c r="CA41" s="676">
        <f t="shared" si="83"/>
        <v>0</v>
      </c>
      <c r="CB41" s="676">
        <f t="shared" si="83"/>
        <v>0</v>
      </c>
      <c r="CC41" s="676">
        <f t="shared" si="83"/>
        <v>0</v>
      </c>
      <c r="CD41" s="676">
        <f t="shared" si="83"/>
        <v>0</v>
      </c>
      <c r="CE41" s="676">
        <f t="shared" si="83"/>
        <v>0</v>
      </c>
      <c r="CF41" s="676">
        <f t="shared" si="83"/>
        <v>0</v>
      </c>
      <c r="CG41" s="676">
        <f t="shared" si="83"/>
        <v>0</v>
      </c>
      <c r="CH41" s="676">
        <f t="shared" si="83"/>
        <v>0</v>
      </c>
      <c r="CI41" s="676">
        <f t="shared" si="83"/>
        <v>0</v>
      </c>
      <c r="CJ41" s="676">
        <f t="shared" ref="CJ41:DO41" si="84">SUMIF($C:$C,"61.9x",CJ:CJ)</f>
        <v>0</v>
      </c>
      <c r="CK41" s="676">
        <f t="shared" si="84"/>
        <v>0</v>
      </c>
      <c r="CL41" s="676">
        <f t="shared" si="84"/>
        <v>0</v>
      </c>
      <c r="CM41" s="676">
        <f t="shared" si="84"/>
        <v>0</v>
      </c>
      <c r="CN41" s="676">
        <f t="shared" si="84"/>
        <v>0</v>
      </c>
      <c r="CO41" s="676">
        <f t="shared" si="84"/>
        <v>0</v>
      </c>
      <c r="CP41" s="676">
        <f t="shared" si="84"/>
        <v>0</v>
      </c>
      <c r="CQ41" s="676">
        <f t="shared" si="84"/>
        <v>0</v>
      </c>
      <c r="CR41" s="676">
        <f t="shared" si="84"/>
        <v>0</v>
      </c>
      <c r="CS41" s="676">
        <f t="shared" si="84"/>
        <v>0</v>
      </c>
      <c r="CT41" s="676">
        <f t="shared" si="84"/>
        <v>0</v>
      </c>
      <c r="CU41" s="676">
        <f t="shared" si="84"/>
        <v>0</v>
      </c>
      <c r="CV41" s="676">
        <f t="shared" si="84"/>
        <v>0</v>
      </c>
      <c r="CW41" s="676">
        <f t="shared" si="84"/>
        <v>0</v>
      </c>
      <c r="CX41" s="676">
        <f t="shared" si="84"/>
        <v>0</v>
      </c>
      <c r="CY41" s="691">
        <f t="shared" si="84"/>
        <v>0</v>
      </c>
      <c r="CZ41" s="692">
        <f t="shared" si="84"/>
        <v>0</v>
      </c>
      <c r="DA41" s="692">
        <f t="shared" si="84"/>
        <v>0</v>
      </c>
      <c r="DB41" s="692">
        <f t="shared" si="84"/>
        <v>0</v>
      </c>
      <c r="DC41" s="692">
        <f t="shared" si="84"/>
        <v>0</v>
      </c>
      <c r="DD41" s="692">
        <f t="shared" si="84"/>
        <v>0</v>
      </c>
      <c r="DE41" s="692">
        <f t="shared" si="84"/>
        <v>0</v>
      </c>
      <c r="DF41" s="692">
        <f t="shared" si="84"/>
        <v>0</v>
      </c>
      <c r="DG41" s="692">
        <f t="shared" si="84"/>
        <v>0</v>
      </c>
      <c r="DH41" s="692">
        <f t="shared" si="84"/>
        <v>0</v>
      </c>
      <c r="DI41" s="692">
        <f t="shared" si="84"/>
        <v>0</v>
      </c>
      <c r="DJ41" s="692">
        <f t="shared" si="84"/>
        <v>0</v>
      </c>
      <c r="DK41" s="692">
        <f t="shared" si="84"/>
        <v>0</v>
      </c>
      <c r="DL41" s="692">
        <f t="shared" si="84"/>
        <v>0</v>
      </c>
      <c r="DM41" s="692">
        <f t="shared" si="84"/>
        <v>0</v>
      </c>
      <c r="DN41" s="692">
        <f t="shared" si="84"/>
        <v>0</v>
      </c>
      <c r="DO41" s="692">
        <f t="shared" si="84"/>
        <v>0</v>
      </c>
      <c r="DP41" s="692">
        <f t="shared" ref="DP41:DW41" si="85">SUMIF($C:$C,"61.9x",DP:DP)</f>
        <v>0</v>
      </c>
      <c r="DQ41" s="692">
        <f t="shared" si="85"/>
        <v>0</v>
      </c>
      <c r="DR41" s="692">
        <f t="shared" si="85"/>
        <v>0</v>
      </c>
      <c r="DS41" s="692">
        <f t="shared" si="85"/>
        <v>0</v>
      </c>
      <c r="DT41" s="692">
        <f t="shared" si="85"/>
        <v>0</v>
      </c>
      <c r="DU41" s="692">
        <f t="shared" si="85"/>
        <v>0</v>
      </c>
      <c r="DV41" s="692">
        <f t="shared" si="85"/>
        <v>0</v>
      </c>
      <c r="DW41" s="746">
        <f t="shared" si="85"/>
        <v>0</v>
      </c>
      <c r="DX41" s="682"/>
    </row>
    <row r="42" spans="2:128" ht="15.75" thickBot="1" x14ac:dyDescent="0.25">
      <c r="B42" s="756" t="s">
        <v>550</v>
      </c>
      <c r="C42" s="757" t="s">
        <v>551</v>
      </c>
      <c r="D42" s="758"/>
      <c r="E42" s="758"/>
      <c r="F42" s="758"/>
      <c r="G42" s="758"/>
      <c r="H42" s="758"/>
      <c r="I42" s="758"/>
      <c r="J42" s="758"/>
      <c r="K42" s="758"/>
      <c r="L42" s="758"/>
      <c r="M42" s="758"/>
      <c r="N42" s="758"/>
      <c r="O42" s="758"/>
      <c r="P42" s="758"/>
      <c r="Q42" s="758"/>
      <c r="R42" s="759"/>
      <c r="S42" s="760"/>
      <c r="T42" s="759"/>
      <c r="U42" s="760"/>
      <c r="V42" s="758"/>
      <c r="W42" s="758"/>
      <c r="X42" s="761">
        <f t="shared" ref="X42:BC42" si="86">SUMIF($C:$C,"61.10x",X:X)</f>
        <v>0</v>
      </c>
      <c r="Y42" s="761">
        <f t="shared" si="86"/>
        <v>0</v>
      </c>
      <c r="Z42" s="761">
        <f t="shared" si="86"/>
        <v>0</v>
      </c>
      <c r="AA42" s="761">
        <f t="shared" si="86"/>
        <v>0</v>
      </c>
      <c r="AB42" s="761">
        <f t="shared" si="86"/>
        <v>0</v>
      </c>
      <c r="AC42" s="761">
        <f t="shared" si="86"/>
        <v>0</v>
      </c>
      <c r="AD42" s="761">
        <f t="shared" si="86"/>
        <v>0</v>
      </c>
      <c r="AE42" s="761">
        <f t="shared" si="86"/>
        <v>0</v>
      </c>
      <c r="AF42" s="761">
        <f t="shared" si="86"/>
        <v>0</v>
      </c>
      <c r="AG42" s="761">
        <f t="shared" si="86"/>
        <v>0</v>
      </c>
      <c r="AH42" s="761">
        <f t="shared" si="86"/>
        <v>0</v>
      </c>
      <c r="AI42" s="761">
        <f t="shared" si="86"/>
        <v>0</v>
      </c>
      <c r="AJ42" s="761">
        <f t="shared" si="86"/>
        <v>0</v>
      </c>
      <c r="AK42" s="761">
        <f t="shared" si="86"/>
        <v>0</v>
      </c>
      <c r="AL42" s="761">
        <f t="shared" si="86"/>
        <v>0</v>
      </c>
      <c r="AM42" s="761">
        <f t="shared" si="86"/>
        <v>0</v>
      </c>
      <c r="AN42" s="761">
        <f t="shared" si="86"/>
        <v>0</v>
      </c>
      <c r="AO42" s="761">
        <f t="shared" si="86"/>
        <v>0</v>
      </c>
      <c r="AP42" s="761">
        <f t="shared" si="86"/>
        <v>0</v>
      </c>
      <c r="AQ42" s="761">
        <f t="shared" si="86"/>
        <v>0</v>
      </c>
      <c r="AR42" s="761">
        <f t="shared" si="86"/>
        <v>0</v>
      </c>
      <c r="AS42" s="761">
        <f t="shared" si="86"/>
        <v>0</v>
      </c>
      <c r="AT42" s="761">
        <f t="shared" si="86"/>
        <v>0</v>
      </c>
      <c r="AU42" s="761">
        <f t="shared" si="86"/>
        <v>0</v>
      </c>
      <c r="AV42" s="761">
        <f t="shared" si="86"/>
        <v>0</v>
      </c>
      <c r="AW42" s="761">
        <f t="shared" si="86"/>
        <v>0</v>
      </c>
      <c r="AX42" s="761">
        <f t="shared" si="86"/>
        <v>0</v>
      </c>
      <c r="AY42" s="761">
        <f t="shared" si="86"/>
        <v>0</v>
      </c>
      <c r="AZ42" s="761">
        <f t="shared" si="86"/>
        <v>0</v>
      </c>
      <c r="BA42" s="761">
        <f t="shared" si="86"/>
        <v>0</v>
      </c>
      <c r="BB42" s="761">
        <f t="shared" si="86"/>
        <v>0</v>
      </c>
      <c r="BC42" s="761">
        <f t="shared" si="86"/>
        <v>0</v>
      </c>
      <c r="BD42" s="761">
        <f t="shared" ref="BD42:CI42" si="87">SUMIF($C:$C,"61.10x",BD:BD)</f>
        <v>0</v>
      </c>
      <c r="BE42" s="761">
        <f t="shared" si="87"/>
        <v>0</v>
      </c>
      <c r="BF42" s="761">
        <f t="shared" si="87"/>
        <v>0</v>
      </c>
      <c r="BG42" s="761">
        <f t="shared" si="87"/>
        <v>0</v>
      </c>
      <c r="BH42" s="761">
        <f t="shared" si="87"/>
        <v>0</v>
      </c>
      <c r="BI42" s="761">
        <f t="shared" si="87"/>
        <v>0</v>
      </c>
      <c r="BJ42" s="761">
        <f t="shared" si="87"/>
        <v>0</v>
      </c>
      <c r="BK42" s="761">
        <f t="shared" si="87"/>
        <v>0</v>
      </c>
      <c r="BL42" s="761">
        <f t="shared" si="87"/>
        <v>0</v>
      </c>
      <c r="BM42" s="761">
        <f t="shared" si="87"/>
        <v>0</v>
      </c>
      <c r="BN42" s="761">
        <f t="shared" si="87"/>
        <v>0</v>
      </c>
      <c r="BO42" s="761">
        <f t="shared" si="87"/>
        <v>0</v>
      </c>
      <c r="BP42" s="761">
        <f t="shared" si="87"/>
        <v>0</v>
      </c>
      <c r="BQ42" s="761">
        <f t="shared" si="87"/>
        <v>0</v>
      </c>
      <c r="BR42" s="761">
        <f t="shared" si="87"/>
        <v>0</v>
      </c>
      <c r="BS42" s="761">
        <f t="shared" si="87"/>
        <v>0</v>
      </c>
      <c r="BT42" s="761">
        <f t="shared" si="87"/>
        <v>0</v>
      </c>
      <c r="BU42" s="761">
        <f t="shared" si="87"/>
        <v>0</v>
      </c>
      <c r="BV42" s="761">
        <f t="shared" si="87"/>
        <v>0</v>
      </c>
      <c r="BW42" s="761">
        <f t="shared" si="87"/>
        <v>0</v>
      </c>
      <c r="BX42" s="761">
        <f t="shared" si="87"/>
        <v>0</v>
      </c>
      <c r="BY42" s="761">
        <f t="shared" si="87"/>
        <v>0</v>
      </c>
      <c r="BZ42" s="761">
        <f t="shared" si="87"/>
        <v>0</v>
      </c>
      <c r="CA42" s="761">
        <f t="shared" si="87"/>
        <v>0</v>
      </c>
      <c r="CB42" s="761">
        <f t="shared" si="87"/>
        <v>0</v>
      </c>
      <c r="CC42" s="761">
        <f t="shared" si="87"/>
        <v>0</v>
      </c>
      <c r="CD42" s="761">
        <f t="shared" si="87"/>
        <v>0</v>
      </c>
      <c r="CE42" s="761">
        <f t="shared" si="87"/>
        <v>0</v>
      </c>
      <c r="CF42" s="761">
        <f t="shared" si="87"/>
        <v>0</v>
      </c>
      <c r="CG42" s="761">
        <f t="shared" si="87"/>
        <v>0</v>
      </c>
      <c r="CH42" s="761">
        <f t="shared" si="87"/>
        <v>0</v>
      </c>
      <c r="CI42" s="761">
        <f t="shared" si="87"/>
        <v>0</v>
      </c>
      <c r="CJ42" s="761">
        <f t="shared" ref="CJ42:DO42" si="88">SUMIF($C:$C,"61.10x",CJ:CJ)</f>
        <v>0</v>
      </c>
      <c r="CK42" s="761">
        <f t="shared" si="88"/>
        <v>0</v>
      </c>
      <c r="CL42" s="761">
        <f t="shared" si="88"/>
        <v>0</v>
      </c>
      <c r="CM42" s="761">
        <f t="shared" si="88"/>
        <v>0</v>
      </c>
      <c r="CN42" s="761">
        <f t="shared" si="88"/>
        <v>0</v>
      </c>
      <c r="CO42" s="761">
        <f t="shared" si="88"/>
        <v>0</v>
      </c>
      <c r="CP42" s="761">
        <f t="shared" si="88"/>
        <v>0</v>
      </c>
      <c r="CQ42" s="761">
        <f t="shared" si="88"/>
        <v>0</v>
      </c>
      <c r="CR42" s="761">
        <f t="shared" si="88"/>
        <v>0</v>
      </c>
      <c r="CS42" s="761">
        <f t="shared" si="88"/>
        <v>0</v>
      </c>
      <c r="CT42" s="761">
        <f t="shared" si="88"/>
        <v>0</v>
      </c>
      <c r="CU42" s="761">
        <f t="shared" si="88"/>
        <v>0</v>
      </c>
      <c r="CV42" s="761">
        <f t="shared" si="88"/>
        <v>0</v>
      </c>
      <c r="CW42" s="761">
        <f t="shared" si="88"/>
        <v>0</v>
      </c>
      <c r="CX42" s="761">
        <f t="shared" si="88"/>
        <v>0</v>
      </c>
      <c r="CY42" s="762">
        <f t="shared" si="88"/>
        <v>0</v>
      </c>
      <c r="CZ42" s="763">
        <f t="shared" si="88"/>
        <v>0</v>
      </c>
      <c r="DA42" s="763">
        <f t="shared" si="88"/>
        <v>0</v>
      </c>
      <c r="DB42" s="763">
        <f t="shared" si="88"/>
        <v>0</v>
      </c>
      <c r="DC42" s="763">
        <f t="shared" si="88"/>
        <v>0</v>
      </c>
      <c r="DD42" s="763">
        <f t="shared" si="88"/>
        <v>0</v>
      </c>
      <c r="DE42" s="763">
        <f t="shared" si="88"/>
        <v>0</v>
      </c>
      <c r="DF42" s="763">
        <f t="shared" si="88"/>
        <v>0</v>
      </c>
      <c r="DG42" s="763">
        <f t="shared" si="88"/>
        <v>0</v>
      </c>
      <c r="DH42" s="763">
        <f t="shared" si="88"/>
        <v>0</v>
      </c>
      <c r="DI42" s="763">
        <f t="shared" si="88"/>
        <v>0</v>
      </c>
      <c r="DJ42" s="763">
        <f t="shared" si="88"/>
        <v>0</v>
      </c>
      <c r="DK42" s="763">
        <f t="shared" si="88"/>
        <v>0</v>
      </c>
      <c r="DL42" s="763">
        <f t="shared" si="88"/>
        <v>0</v>
      </c>
      <c r="DM42" s="763">
        <f t="shared" si="88"/>
        <v>0</v>
      </c>
      <c r="DN42" s="763">
        <f t="shared" si="88"/>
        <v>0</v>
      </c>
      <c r="DO42" s="763">
        <f t="shared" si="88"/>
        <v>0</v>
      </c>
      <c r="DP42" s="763">
        <f t="shared" ref="DP42:DW42" si="89">SUMIF($C:$C,"61.10x",DP:DP)</f>
        <v>0</v>
      </c>
      <c r="DQ42" s="763">
        <f t="shared" si="89"/>
        <v>0</v>
      </c>
      <c r="DR42" s="763">
        <f t="shared" si="89"/>
        <v>0</v>
      </c>
      <c r="DS42" s="763">
        <f t="shared" si="89"/>
        <v>0</v>
      </c>
      <c r="DT42" s="763">
        <f t="shared" si="89"/>
        <v>0</v>
      </c>
      <c r="DU42" s="763">
        <f t="shared" si="89"/>
        <v>0</v>
      </c>
      <c r="DV42" s="763">
        <f t="shared" si="89"/>
        <v>0</v>
      </c>
      <c r="DW42" s="764">
        <f t="shared" si="89"/>
        <v>0</v>
      </c>
      <c r="DX42" s="682"/>
    </row>
    <row r="43" spans="2:128" x14ac:dyDescent="0.2">
      <c r="B43" s="765"/>
      <c r="C43" s="642"/>
      <c r="D43" s="642"/>
      <c r="E43" s="642"/>
      <c r="F43" s="642"/>
      <c r="G43" s="642"/>
      <c r="H43" s="642"/>
      <c r="I43" s="642"/>
      <c r="J43" s="642"/>
      <c r="K43" s="642"/>
      <c r="L43" s="642"/>
      <c r="M43" s="642"/>
      <c r="N43" s="642"/>
      <c r="O43" s="642"/>
      <c r="P43" s="642"/>
      <c r="Q43" s="642"/>
      <c r="R43" s="642"/>
      <c r="S43" s="642"/>
      <c r="T43" s="642"/>
      <c r="U43" s="642"/>
      <c r="V43" s="641"/>
      <c r="W43" s="641"/>
      <c r="X43" s="641"/>
      <c r="Y43" s="641"/>
      <c r="Z43" s="641"/>
      <c r="AA43" s="641"/>
      <c r="AB43" s="641"/>
      <c r="AC43" s="641"/>
      <c r="AD43" s="641"/>
      <c r="AE43" s="641"/>
      <c r="AF43" s="641"/>
      <c r="AG43" s="641"/>
      <c r="AH43" s="641"/>
      <c r="AI43" s="641"/>
      <c r="AJ43" s="641"/>
      <c r="AK43" s="641"/>
      <c r="AL43" s="641"/>
      <c r="AM43" s="641"/>
      <c r="AN43" s="641"/>
      <c r="AO43" s="641"/>
      <c r="AP43" s="641"/>
      <c r="AQ43" s="641"/>
      <c r="AR43" s="641"/>
      <c r="AS43" s="641"/>
      <c r="AT43" s="641"/>
      <c r="AU43" s="641"/>
      <c r="AV43" s="641"/>
      <c r="AW43" s="641"/>
      <c r="AX43" s="641"/>
      <c r="AY43" s="641"/>
      <c r="AZ43" s="641"/>
      <c r="BA43" s="641"/>
      <c r="BB43" s="641"/>
      <c r="BC43" s="641"/>
      <c r="BD43" s="641"/>
      <c r="BE43" s="641"/>
      <c r="BF43" s="641"/>
      <c r="BG43" s="641"/>
      <c r="BH43" s="641"/>
      <c r="BI43" s="641"/>
      <c r="BJ43" s="641"/>
      <c r="BK43" s="641"/>
      <c r="BL43" s="641"/>
      <c r="BM43" s="641"/>
      <c r="BN43" s="641"/>
      <c r="BO43" s="641"/>
      <c r="BP43" s="641"/>
      <c r="BQ43" s="641"/>
      <c r="BR43" s="641"/>
      <c r="BS43" s="641"/>
      <c r="BT43" s="641"/>
      <c r="BU43" s="641"/>
      <c r="BV43" s="641"/>
      <c r="BW43" s="641"/>
      <c r="BX43" s="641"/>
      <c r="BY43" s="641"/>
      <c r="BZ43" s="641"/>
      <c r="CA43" s="641"/>
      <c r="CB43" s="641"/>
      <c r="CC43" s="641"/>
      <c r="CD43" s="642"/>
      <c r="CE43" s="642"/>
      <c r="CF43" s="642"/>
      <c r="CG43" s="642"/>
      <c r="CH43" s="642"/>
      <c r="CI43" s="642"/>
      <c r="CJ43" s="642"/>
      <c r="CK43" s="642"/>
      <c r="CL43" s="642"/>
      <c r="CM43" s="642"/>
      <c r="CN43" s="642"/>
      <c r="CO43" s="642"/>
      <c r="CP43" s="642"/>
      <c r="CQ43" s="642"/>
      <c r="CR43" s="642"/>
      <c r="CS43" s="642"/>
      <c r="CT43" s="642"/>
      <c r="CU43" s="642"/>
      <c r="CV43" s="642"/>
      <c r="CW43" s="642"/>
      <c r="CX43" s="642"/>
      <c r="CY43" s="642"/>
      <c r="CZ43" s="642"/>
      <c r="DA43" s="642"/>
      <c r="DB43" s="642"/>
      <c r="DC43" s="642"/>
      <c r="DD43" s="642"/>
      <c r="DE43" s="642"/>
      <c r="DF43" s="642"/>
      <c r="DG43" s="642"/>
      <c r="DH43" s="642"/>
      <c r="DI43" s="642"/>
      <c r="DJ43" s="642"/>
      <c r="DK43" s="642"/>
      <c r="DL43" s="642"/>
      <c r="DM43" s="642"/>
      <c r="DN43" s="642"/>
      <c r="DO43" s="642"/>
      <c r="DP43" s="642"/>
      <c r="DQ43" s="642"/>
      <c r="DR43" s="642"/>
      <c r="DS43" s="642"/>
      <c r="DT43" s="642"/>
      <c r="DU43" s="642"/>
      <c r="DV43" s="642"/>
      <c r="DW43" s="642"/>
      <c r="DX43" s="642"/>
    </row>
    <row r="44" spans="2:128" x14ac:dyDescent="0.2">
      <c r="B44" s="765"/>
      <c r="C44" s="642"/>
      <c r="D44" s="642"/>
      <c r="E44" s="642"/>
      <c r="F44" s="715"/>
      <c r="G44" s="642"/>
      <c r="H44" s="642"/>
      <c r="I44" s="642"/>
      <c r="J44" s="642"/>
      <c r="K44" s="642"/>
      <c r="L44" s="642"/>
      <c r="M44" s="642"/>
      <c r="N44" s="642"/>
      <c r="O44" s="642"/>
      <c r="P44" s="642" t="s">
        <v>552</v>
      </c>
      <c r="Q44" s="642"/>
      <c r="R44" s="642"/>
      <c r="S44" s="642"/>
      <c r="T44" s="642"/>
      <c r="U44" s="642"/>
      <c r="V44" s="641"/>
      <c r="W44" s="641"/>
      <c r="X44" s="641"/>
      <c r="Y44" s="641"/>
      <c r="Z44" s="641"/>
      <c r="AA44" s="641"/>
      <c r="AB44" s="641"/>
      <c r="AC44" s="641"/>
      <c r="AD44" s="641"/>
      <c r="AE44" s="641"/>
      <c r="AF44" s="641"/>
      <c r="AG44" s="641"/>
      <c r="AH44" s="641"/>
      <c r="AI44" s="641"/>
      <c r="AJ44" s="641"/>
      <c r="AK44" s="641"/>
      <c r="AL44" s="641"/>
      <c r="AM44" s="641"/>
      <c r="AN44" s="641"/>
      <c r="AO44" s="641"/>
      <c r="AP44" s="641"/>
      <c r="AQ44" s="641"/>
      <c r="AR44" s="641"/>
      <c r="AS44" s="641"/>
      <c r="AT44" s="641"/>
      <c r="AU44" s="641"/>
      <c r="AV44" s="641"/>
      <c r="AW44" s="641"/>
      <c r="AX44" s="641"/>
      <c r="AY44" s="641"/>
      <c r="AZ44" s="641"/>
      <c r="BA44" s="641"/>
      <c r="BB44" s="641"/>
      <c r="BC44" s="641"/>
      <c r="BD44" s="641"/>
      <c r="BE44" s="641"/>
      <c r="BF44" s="641"/>
      <c r="BG44" s="641"/>
      <c r="BH44" s="641"/>
      <c r="BI44" s="641"/>
      <c r="BJ44" s="641"/>
      <c r="BK44" s="641"/>
      <c r="BL44" s="641"/>
      <c r="BM44" s="641"/>
      <c r="BN44" s="641"/>
      <c r="BO44" s="641"/>
      <c r="BP44" s="641"/>
      <c r="BQ44" s="641"/>
      <c r="BR44" s="641"/>
      <c r="BS44" s="641"/>
      <c r="BT44" s="641"/>
      <c r="BU44" s="641"/>
      <c r="BV44" s="641"/>
      <c r="BW44" s="641"/>
      <c r="BX44" s="641"/>
      <c r="BY44" s="641"/>
      <c r="BZ44" s="641"/>
      <c r="CA44" s="641"/>
      <c r="CB44" s="641"/>
      <c r="CC44" s="641"/>
      <c r="CD44" s="642"/>
      <c r="CE44" s="642"/>
      <c r="CF44" s="642"/>
      <c r="CG44" s="642"/>
      <c r="CH44" s="642"/>
      <c r="CI44" s="642"/>
      <c r="CJ44" s="642"/>
      <c r="CK44" s="642"/>
      <c r="CL44" s="642"/>
      <c r="CM44" s="642"/>
      <c r="CN44" s="642"/>
      <c r="CO44" s="642"/>
      <c r="CP44" s="642"/>
      <c r="CQ44" s="642"/>
      <c r="CR44" s="642"/>
      <c r="CS44" s="642"/>
      <c r="CT44" s="642"/>
      <c r="CU44" s="642"/>
      <c r="CV44" s="642"/>
      <c r="CW44" s="642"/>
      <c r="CX44" s="642"/>
      <c r="CY44" s="642"/>
      <c r="CZ44" s="642"/>
      <c r="DA44" s="642"/>
      <c r="DB44" s="642"/>
      <c r="DC44" s="642"/>
      <c r="DD44" s="642"/>
      <c r="DE44" s="642"/>
      <c r="DF44" s="642"/>
      <c r="DG44" s="642"/>
      <c r="DH44" s="642"/>
      <c r="DI44" s="642"/>
      <c r="DJ44" s="642"/>
      <c r="DK44" s="642"/>
      <c r="DL44" s="642"/>
      <c r="DM44" s="642"/>
      <c r="DN44" s="642"/>
      <c r="DO44" s="642"/>
      <c r="DP44" s="642"/>
      <c r="DQ44" s="642"/>
      <c r="DR44" s="642"/>
      <c r="DS44" s="642"/>
      <c r="DT44" s="642"/>
      <c r="DU44" s="642"/>
      <c r="DV44" s="642"/>
      <c r="DW44" s="642"/>
      <c r="DX44" s="642"/>
    </row>
    <row r="45" spans="2:128" x14ac:dyDescent="0.2">
      <c r="B45" s="765"/>
      <c r="C45" s="642"/>
      <c r="D45" s="642"/>
      <c r="E45" s="642"/>
      <c r="F45" s="642"/>
      <c r="G45" s="642"/>
      <c r="H45" s="642"/>
      <c r="I45" s="642"/>
      <c r="J45" s="642"/>
      <c r="K45" s="642"/>
      <c r="L45" s="642"/>
      <c r="M45" s="642"/>
      <c r="N45" s="642"/>
      <c r="O45" s="642"/>
      <c r="P45" s="642"/>
      <c r="Q45" s="642"/>
      <c r="R45" s="642"/>
      <c r="S45" s="642"/>
      <c r="T45" s="642"/>
      <c r="U45" s="642"/>
      <c r="V45" s="641"/>
      <c r="W45" s="641"/>
      <c r="X45" s="641"/>
      <c r="Y45" s="641"/>
      <c r="Z45" s="641"/>
      <c r="AA45" s="641"/>
      <c r="AB45" s="641"/>
      <c r="AC45" s="641"/>
      <c r="AD45" s="641"/>
      <c r="AE45" s="641"/>
      <c r="AF45" s="641"/>
      <c r="AG45" s="641"/>
      <c r="AH45" s="641"/>
      <c r="AI45" s="641"/>
      <c r="AJ45" s="641"/>
      <c r="AK45" s="641"/>
      <c r="AL45" s="641"/>
      <c r="AM45" s="641"/>
      <c r="AN45" s="641"/>
      <c r="AO45" s="641"/>
      <c r="AP45" s="641"/>
      <c r="AQ45" s="641"/>
      <c r="AR45" s="641"/>
      <c r="AS45" s="641"/>
      <c r="AT45" s="641"/>
      <c r="AU45" s="641"/>
      <c r="AV45" s="641"/>
      <c r="AW45" s="641"/>
      <c r="AX45" s="641"/>
      <c r="AY45" s="641"/>
      <c r="AZ45" s="641"/>
      <c r="BA45" s="641"/>
      <c r="BB45" s="641"/>
      <c r="BC45" s="641"/>
      <c r="BD45" s="641"/>
      <c r="BE45" s="641"/>
      <c r="BF45" s="641"/>
      <c r="BG45" s="641"/>
      <c r="BH45" s="641"/>
      <c r="BI45" s="641"/>
      <c r="BJ45" s="641"/>
      <c r="BK45" s="641"/>
      <c r="BL45" s="641"/>
      <c r="BM45" s="641"/>
      <c r="BN45" s="641"/>
      <c r="BO45" s="641"/>
      <c r="BP45" s="641"/>
      <c r="BQ45" s="641"/>
      <c r="BR45" s="641"/>
      <c r="BS45" s="641"/>
      <c r="BT45" s="641"/>
      <c r="BU45" s="641"/>
      <c r="BV45" s="641"/>
      <c r="BW45" s="641"/>
      <c r="BX45" s="641"/>
      <c r="BY45" s="641"/>
      <c r="BZ45" s="641"/>
      <c r="CA45" s="641"/>
      <c r="CB45" s="641"/>
      <c r="CC45" s="641"/>
      <c r="CD45" s="642"/>
      <c r="CE45" s="642"/>
      <c r="CF45" s="642"/>
      <c r="CG45" s="642"/>
      <c r="CH45" s="642"/>
      <c r="CI45" s="642"/>
      <c r="CJ45" s="642"/>
      <c r="CK45" s="642"/>
      <c r="CL45" s="642"/>
      <c r="CM45" s="642"/>
      <c r="CN45" s="642"/>
      <c r="CO45" s="642"/>
      <c r="CP45" s="642"/>
      <c r="CQ45" s="642"/>
      <c r="CR45" s="642"/>
      <c r="CS45" s="642"/>
      <c r="CT45" s="642"/>
      <c r="CU45" s="642"/>
      <c r="CV45" s="642"/>
      <c r="CW45" s="642"/>
      <c r="CX45" s="642"/>
      <c r="CY45" s="642"/>
      <c r="CZ45" s="642"/>
      <c r="DA45" s="642"/>
      <c r="DB45" s="642"/>
      <c r="DC45" s="642"/>
      <c r="DD45" s="642"/>
      <c r="DE45" s="642"/>
      <c r="DF45" s="642"/>
      <c r="DG45" s="642"/>
      <c r="DH45" s="642"/>
      <c r="DI45" s="642"/>
      <c r="DJ45" s="642"/>
      <c r="DK45" s="642"/>
      <c r="DL45" s="642"/>
      <c r="DM45" s="642"/>
      <c r="DN45" s="642"/>
      <c r="DO45" s="642"/>
      <c r="DP45" s="642"/>
      <c r="DQ45" s="642"/>
      <c r="DR45" s="642"/>
      <c r="DS45" s="642"/>
      <c r="DT45" s="642"/>
      <c r="DU45" s="642"/>
      <c r="DV45" s="642"/>
      <c r="DW45" s="642"/>
      <c r="DX45" s="642"/>
    </row>
    <row r="46" spans="2:128" x14ac:dyDescent="0.2">
      <c r="B46" s="765"/>
      <c r="C46" s="642"/>
      <c r="D46" s="642"/>
      <c r="E46" s="642"/>
      <c r="F46" s="642"/>
      <c r="G46" s="642"/>
      <c r="H46" s="642"/>
      <c r="I46" s="642"/>
      <c r="J46" s="642"/>
      <c r="K46" s="642"/>
      <c r="L46" s="642"/>
      <c r="M46" s="642"/>
      <c r="N46" s="642"/>
      <c r="O46" s="642"/>
      <c r="P46" s="642"/>
      <c r="Q46" s="642"/>
      <c r="R46" s="642"/>
      <c r="S46" s="642"/>
      <c r="T46" s="642"/>
      <c r="U46" s="642"/>
      <c r="V46" s="641"/>
      <c r="W46" s="641"/>
      <c r="X46" s="641"/>
      <c r="Y46" s="641"/>
      <c r="Z46" s="641"/>
      <c r="AA46" s="641"/>
      <c r="AB46" s="641"/>
      <c r="AC46" s="641"/>
      <c r="AD46" s="641"/>
      <c r="AE46" s="641"/>
      <c r="AF46" s="641"/>
      <c r="AG46" s="641"/>
      <c r="AH46" s="641"/>
      <c r="AI46" s="641"/>
      <c r="AJ46" s="641"/>
      <c r="AK46" s="641"/>
      <c r="AL46" s="641"/>
      <c r="AM46" s="641"/>
      <c r="AN46" s="641"/>
      <c r="AO46" s="641"/>
      <c r="AP46" s="641"/>
      <c r="AQ46" s="641"/>
      <c r="AR46" s="641"/>
      <c r="AS46" s="641"/>
      <c r="AT46" s="641"/>
      <c r="AU46" s="641"/>
      <c r="AV46" s="641"/>
      <c r="AW46" s="641"/>
      <c r="AX46" s="641"/>
      <c r="AY46" s="641"/>
      <c r="AZ46" s="641"/>
      <c r="BA46" s="641"/>
      <c r="BB46" s="641"/>
      <c r="BC46" s="641"/>
      <c r="BD46" s="641"/>
      <c r="BE46" s="641"/>
      <c r="BF46" s="641"/>
      <c r="BG46" s="641"/>
      <c r="BH46" s="641"/>
      <c r="BI46" s="641"/>
      <c r="BJ46" s="641"/>
      <c r="BK46" s="641"/>
      <c r="BL46" s="641"/>
      <c r="BM46" s="641"/>
      <c r="BN46" s="641"/>
      <c r="BO46" s="641"/>
      <c r="BP46" s="641"/>
      <c r="BQ46" s="641"/>
      <c r="BR46" s="641"/>
      <c r="BS46" s="641"/>
      <c r="BT46" s="641"/>
      <c r="BU46" s="641"/>
      <c r="BV46" s="641"/>
      <c r="BW46" s="641"/>
      <c r="BX46" s="641"/>
      <c r="BY46" s="641"/>
      <c r="BZ46" s="641"/>
      <c r="CA46" s="641"/>
      <c r="CB46" s="641"/>
      <c r="CC46" s="641"/>
      <c r="CD46" s="642"/>
      <c r="CE46" s="642"/>
      <c r="CF46" s="642"/>
      <c r="CG46" s="642"/>
      <c r="CH46" s="642"/>
      <c r="CI46" s="642"/>
      <c r="CJ46" s="642"/>
      <c r="CK46" s="642"/>
      <c r="CL46" s="642"/>
      <c r="CM46" s="642"/>
      <c r="CN46" s="642"/>
      <c r="CO46" s="642"/>
      <c r="CP46" s="642"/>
      <c r="CQ46" s="642"/>
      <c r="CR46" s="642"/>
      <c r="CS46" s="642"/>
      <c r="CT46" s="642"/>
      <c r="CU46" s="642"/>
      <c r="CV46" s="642"/>
      <c r="CW46" s="642"/>
      <c r="CX46" s="642"/>
      <c r="CY46" s="642"/>
      <c r="CZ46" s="642"/>
      <c r="DA46" s="642"/>
      <c r="DB46" s="642"/>
      <c r="DC46" s="642"/>
      <c r="DD46" s="642"/>
      <c r="DE46" s="642"/>
      <c r="DF46" s="642"/>
      <c r="DG46" s="642"/>
      <c r="DH46" s="642"/>
      <c r="DI46" s="642"/>
      <c r="DJ46" s="642"/>
      <c r="DK46" s="642"/>
      <c r="DL46" s="642"/>
      <c r="DM46" s="642"/>
      <c r="DN46" s="642"/>
      <c r="DO46" s="642"/>
      <c r="DP46" s="642"/>
      <c r="DQ46" s="642"/>
      <c r="DR46" s="642"/>
      <c r="DS46" s="642"/>
      <c r="DT46" s="642"/>
      <c r="DU46" s="642"/>
      <c r="DV46" s="642"/>
      <c r="DW46" s="642"/>
      <c r="DX46" s="642"/>
    </row>
    <row r="47" spans="2:128" x14ac:dyDescent="0.2">
      <c r="B47" s="765"/>
      <c r="C47" s="642"/>
      <c r="D47" s="642"/>
      <c r="E47" s="642"/>
      <c r="F47" s="642"/>
      <c r="G47" s="642"/>
      <c r="H47" s="642"/>
      <c r="I47" s="642"/>
      <c r="J47" s="642"/>
      <c r="K47" s="642"/>
      <c r="L47" s="642"/>
      <c r="M47" s="642"/>
      <c r="N47" s="642"/>
      <c r="O47" s="642"/>
      <c r="P47" s="642"/>
      <c r="Q47" s="642"/>
      <c r="R47" s="642"/>
      <c r="S47" s="642"/>
      <c r="T47" s="642"/>
      <c r="U47" s="642"/>
      <c r="V47" s="641"/>
      <c r="W47" s="641"/>
      <c r="X47" s="641"/>
      <c r="Y47" s="641"/>
      <c r="Z47" s="641"/>
      <c r="AA47" s="641"/>
      <c r="AB47" s="641"/>
      <c r="AC47" s="641"/>
      <c r="AD47" s="641"/>
      <c r="AE47" s="641"/>
      <c r="AF47" s="641"/>
      <c r="AG47" s="641"/>
      <c r="AH47" s="641"/>
      <c r="AI47" s="641"/>
      <c r="AJ47" s="641"/>
      <c r="AK47" s="641"/>
      <c r="AL47" s="641"/>
      <c r="AM47" s="641"/>
      <c r="AN47" s="641"/>
      <c r="AO47" s="641"/>
      <c r="AP47" s="641"/>
      <c r="AQ47" s="641"/>
      <c r="AR47" s="641"/>
      <c r="AS47" s="641"/>
      <c r="AT47" s="641"/>
      <c r="AU47" s="641"/>
      <c r="AV47" s="641"/>
      <c r="AW47" s="641"/>
      <c r="AX47" s="641"/>
      <c r="AY47" s="641"/>
      <c r="AZ47" s="641"/>
      <c r="BA47" s="641"/>
      <c r="BB47" s="641"/>
      <c r="BC47" s="641"/>
      <c r="BD47" s="641"/>
      <c r="BE47" s="641"/>
      <c r="BF47" s="641"/>
      <c r="BG47" s="641"/>
      <c r="BH47" s="641"/>
      <c r="BI47" s="641"/>
      <c r="BJ47" s="641"/>
      <c r="BK47" s="641"/>
      <c r="BL47" s="641"/>
      <c r="BM47" s="641"/>
      <c r="BN47" s="641"/>
      <c r="BO47" s="641"/>
      <c r="BP47" s="641"/>
      <c r="BQ47" s="641"/>
      <c r="BR47" s="641"/>
      <c r="BS47" s="641"/>
      <c r="BT47" s="641"/>
      <c r="BU47" s="641"/>
      <c r="BV47" s="641"/>
      <c r="BW47" s="641"/>
      <c r="BX47" s="641"/>
      <c r="BY47" s="641"/>
      <c r="BZ47" s="641"/>
      <c r="CA47" s="641"/>
      <c r="CB47" s="641"/>
      <c r="CC47" s="641"/>
      <c r="CD47" s="642"/>
      <c r="CE47" s="642"/>
      <c r="CF47" s="642"/>
      <c r="CG47" s="642"/>
      <c r="CH47" s="642"/>
      <c r="CI47" s="642"/>
      <c r="CJ47" s="642"/>
      <c r="CK47" s="642"/>
      <c r="CL47" s="642"/>
      <c r="CM47" s="642"/>
      <c r="CN47" s="642"/>
      <c r="CO47" s="642"/>
      <c r="CP47" s="642"/>
      <c r="CQ47" s="642"/>
      <c r="CR47" s="642"/>
      <c r="CS47" s="642"/>
      <c r="CT47" s="642"/>
      <c r="CU47" s="642"/>
      <c r="CV47" s="642"/>
      <c r="CW47" s="642"/>
      <c r="CX47" s="642"/>
      <c r="CY47" s="642"/>
      <c r="CZ47" s="642"/>
      <c r="DA47" s="642"/>
      <c r="DB47" s="642"/>
      <c r="DC47" s="642"/>
      <c r="DD47" s="642"/>
      <c r="DE47" s="642"/>
      <c r="DF47" s="642"/>
      <c r="DG47" s="642"/>
      <c r="DH47" s="642"/>
      <c r="DI47" s="642"/>
      <c r="DJ47" s="642"/>
      <c r="DK47" s="642"/>
      <c r="DL47" s="642"/>
      <c r="DM47" s="642"/>
      <c r="DN47" s="642"/>
      <c r="DO47" s="642"/>
      <c r="DP47" s="642"/>
      <c r="DQ47" s="642"/>
      <c r="DR47" s="642"/>
      <c r="DS47" s="642"/>
      <c r="DT47" s="642"/>
      <c r="DU47" s="642"/>
      <c r="DV47" s="642"/>
      <c r="DW47" s="642"/>
      <c r="DX47" s="642"/>
    </row>
    <row r="48" spans="2:128" x14ac:dyDescent="0.2">
      <c r="B48" s="765"/>
      <c r="C48" s="642"/>
      <c r="D48" s="642"/>
      <c r="E48" s="642"/>
      <c r="F48" s="642"/>
      <c r="G48" s="642"/>
      <c r="H48" s="642"/>
      <c r="I48" s="642"/>
      <c r="J48" s="642"/>
      <c r="K48" s="642"/>
      <c r="L48" s="642"/>
      <c r="M48" s="642"/>
      <c r="N48" s="642"/>
      <c r="O48" s="642"/>
      <c r="P48" s="642"/>
      <c r="Q48" s="642"/>
      <c r="R48" s="642"/>
      <c r="S48" s="642"/>
      <c r="T48" s="642"/>
      <c r="U48" s="642"/>
      <c r="V48" s="641"/>
      <c r="W48" s="641"/>
      <c r="X48" s="641"/>
      <c r="Y48" s="641"/>
      <c r="Z48" s="641"/>
      <c r="AA48" s="641"/>
      <c r="AB48" s="641"/>
      <c r="AC48" s="641"/>
      <c r="AD48" s="641"/>
      <c r="AE48" s="641"/>
      <c r="AF48" s="641"/>
      <c r="AG48" s="641"/>
      <c r="AH48" s="641"/>
      <c r="AI48" s="641"/>
      <c r="AJ48" s="641"/>
      <c r="AK48" s="641"/>
      <c r="AL48" s="641"/>
      <c r="AM48" s="641"/>
      <c r="AN48" s="641"/>
      <c r="AO48" s="641"/>
      <c r="AP48" s="641"/>
      <c r="AQ48" s="641"/>
      <c r="AR48" s="641"/>
      <c r="AS48" s="641"/>
      <c r="AT48" s="641"/>
      <c r="AU48" s="641"/>
      <c r="AV48" s="641"/>
      <c r="AW48" s="641"/>
      <c r="AX48" s="641"/>
      <c r="AY48" s="641"/>
      <c r="AZ48" s="641"/>
      <c r="BA48" s="641"/>
      <c r="BB48" s="641"/>
      <c r="BC48" s="641"/>
      <c r="BD48" s="641"/>
      <c r="BE48" s="641"/>
      <c r="BF48" s="641"/>
      <c r="BG48" s="641"/>
      <c r="BH48" s="641"/>
      <c r="BI48" s="641"/>
      <c r="BJ48" s="641"/>
      <c r="BK48" s="641"/>
      <c r="BL48" s="641"/>
      <c r="BM48" s="641"/>
      <c r="BN48" s="641"/>
      <c r="BO48" s="641"/>
      <c r="BP48" s="641"/>
      <c r="BQ48" s="641"/>
      <c r="BR48" s="641"/>
      <c r="BS48" s="641"/>
      <c r="BT48" s="641"/>
      <c r="BU48" s="641"/>
      <c r="BV48" s="641"/>
      <c r="BW48" s="641"/>
      <c r="BX48" s="641"/>
      <c r="BY48" s="641"/>
      <c r="BZ48" s="641"/>
      <c r="CA48" s="641"/>
      <c r="CB48" s="641"/>
      <c r="CC48" s="641"/>
      <c r="CD48" s="642"/>
      <c r="CE48" s="642"/>
      <c r="CF48" s="642"/>
      <c r="CG48" s="642"/>
      <c r="CH48" s="642"/>
      <c r="CI48" s="642"/>
      <c r="CJ48" s="642"/>
      <c r="CK48" s="642"/>
      <c r="CL48" s="642"/>
      <c r="CM48" s="642"/>
      <c r="CN48" s="642"/>
      <c r="CO48" s="642"/>
      <c r="CP48" s="642"/>
      <c r="CQ48" s="642"/>
      <c r="CR48" s="642"/>
      <c r="CS48" s="642"/>
      <c r="CT48" s="642"/>
      <c r="CU48" s="642"/>
      <c r="CV48" s="642"/>
      <c r="CW48" s="642"/>
      <c r="CX48" s="642"/>
      <c r="CY48" s="642"/>
      <c r="CZ48" s="642"/>
      <c r="DA48" s="642"/>
      <c r="DB48" s="642"/>
      <c r="DC48" s="642"/>
      <c r="DD48" s="642"/>
      <c r="DE48" s="642"/>
      <c r="DF48" s="642"/>
      <c r="DG48" s="642"/>
      <c r="DH48" s="642"/>
      <c r="DI48" s="642"/>
      <c r="DJ48" s="642"/>
      <c r="DK48" s="642"/>
      <c r="DL48" s="642"/>
      <c r="DM48" s="642"/>
      <c r="DN48" s="642"/>
      <c r="DO48" s="642"/>
      <c r="DP48" s="642"/>
      <c r="DQ48" s="642"/>
      <c r="DR48" s="642"/>
      <c r="DS48" s="642"/>
      <c r="DT48" s="642"/>
      <c r="DU48" s="642"/>
      <c r="DV48" s="642"/>
      <c r="DW48" s="642"/>
      <c r="DX48" s="642"/>
    </row>
    <row r="49" spans="2:128" x14ac:dyDescent="0.2">
      <c r="B49" s="765"/>
      <c r="C49" s="642"/>
      <c r="D49" s="642"/>
      <c r="E49" s="642"/>
      <c r="F49" s="642"/>
      <c r="G49" s="642"/>
      <c r="H49" s="642"/>
      <c r="I49" s="642"/>
      <c r="J49" s="642"/>
      <c r="K49" s="642"/>
      <c r="L49" s="642"/>
      <c r="M49" s="642"/>
      <c r="N49" s="642"/>
      <c r="O49" s="642"/>
      <c r="P49" s="642"/>
      <c r="Q49" s="642"/>
      <c r="R49" s="642"/>
      <c r="S49" s="642"/>
      <c r="T49" s="642"/>
      <c r="U49" s="642"/>
      <c r="V49" s="641"/>
      <c r="W49" s="641"/>
      <c r="X49" s="641"/>
      <c r="Y49" s="641"/>
      <c r="Z49" s="641"/>
      <c r="AA49" s="641"/>
      <c r="AB49" s="641"/>
      <c r="AC49" s="641"/>
      <c r="AD49" s="641"/>
      <c r="AE49" s="641"/>
      <c r="AF49" s="641"/>
      <c r="AG49" s="641"/>
      <c r="AH49" s="641"/>
      <c r="AI49" s="641"/>
      <c r="AJ49" s="641"/>
      <c r="AK49" s="641"/>
      <c r="AL49" s="641"/>
      <c r="AM49" s="641"/>
      <c r="AN49" s="641"/>
      <c r="AO49" s="641"/>
      <c r="AP49" s="641"/>
      <c r="AQ49" s="641"/>
      <c r="AR49" s="641"/>
      <c r="AS49" s="641"/>
      <c r="AT49" s="641"/>
      <c r="AU49" s="641"/>
      <c r="AV49" s="641"/>
      <c r="AW49" s="641"/>
      <c r="AX49" s="641"/>
      <c r="AY49" s="641"/>
      <c r="AZ49" s="641"/>
      <c r="BA49" s="641"/>
      <c r="BB49" s="641"/>
      <c r="BC49" s="641"/>
      <c r="BD49" s="641"/>
      <c r="BE49" s="641"/>
      <c r="BF49" s="641"/>
      <c r="BG49" s="641"/>
      <c r="BH49" s="641"/>
      <c r="BI49" s="641"/>
      <c r="BJ49" s="641"/>
      <c r="BK49" s="641"/>
      <c r="BL49" s="641"/>
      <c r="BM49" s="641"/>
      <c r="BN49" s="641"/>
      <c r="BO49" s="641"/>
      <c r="BP49" s="641"/>
      <c r="BQ49" s="641"/>
      <c r="BR49" s="641"/>
      <c r="BS49" s="641"/>
      <c r="BT49" s="641"/>
      <c r="BU49" s="641"/>
      <c r="BV49" s="641"/>
      <c r="BW49" s="641"/>
      <c r="BX49" s="641"/>
      <c r="BY49" s="641"/>
      <c r="BZ49" s="641"/>
      <c r="CA49" s="641"/>
      <c r="CB49" s="641"/>
      <c r="CC49" s="641"/>
      <c r="CD49" s="642"/>
      <c r="CE49" s="642"/>
      <c r="CF49" s="642"/>
      <c r="CG49" s="642"/>
      <c r="CH49" s="642"/>
      <c r="CI49" s="642"/>
      <c r="CJ49" s="642"/>
      <c r="CK49" s="642"/>
      <c r="CL49" s="642"/>
      <c r="CM49" s="642"/>
      <c r="CN49" s="642"/>
      <c r="CO49" s="642"/>
      <c r="CP49" s="642"/>
      <c r="CQ49" s="642"/>
      <c r="CR49" s="642"/>
      <c r="CS49" s="642"/>
      <c r="CT49" s="642"/>
      <c r="CU49" s="642"/>
      <c r="CV49" s="642"/>
      <c r="CW49" s="642"/>
      <c r="CX49" s="642"/>
      <c r="CY49" s="642"/>
      <c r="CZ49" s="642"/>
      <c r="DA49" s="642"/>
      <c r="DB49" s="642"/>
      <c r="DC49" s="642"/>
      <c r="DD49" s="642"/>
      <c r="DE49" s="642"/>
      <c r="DF49" s="642"/>
      <c r="DG49" s="642"/>
      <c r="DH49" s="642"/>
      <c r="DI49" s="642"/>
      <c r="DJ49" s="642"/>
      <c r="DK49" s="642"/>
      <c r="DL49" s="642"/>
      <c r="DM49" s="642"/>
      <c r="DN49" s="642"/>
      <c r="DO49" s="642"/>
      <c r="DP49" s="642"/>
      <c r="DQ49" s="642"/>
      <c r="DR49" s="642"/>
      <c r="DS49" s="642"/>
      <c r="DT49" s="642"/>
      <c r="DU49" s="642"/>
      <c r="DV49" s="642"/>
      <c r="DW49" s="642"/>
      <c r="DX49" s="642"/>
    </row>
    <row r="50" spans="2:128" x14ac:dyDescent="0.2">
      <c r="B50" s="765"/>
      <c r="C50" s="642"/>
      <c r="D50" s="642"/>
      <c r="E50" s="642"/>
      <c r="F50" s="642"/>
      <c r="G50" s="642"/>
      <c r="H50" s="642"/>
      <c r="I50" s="642"/>
      <c r="J50" s="642"/>
      <c r="K50" s="642"/>
      <c r="L50" s="642"/>
      <c r="M50" s="642"/>
      <c r="N50" s="642"/>
      <c r="O50" s="642"/>
      <c r="P50" s="642"/>
      <c r="Q50" s="642"/>
      <c r="R50" s="642"/>
      <c r="S50" s="642"/>
      <c r="T50" s="642"/>
      <c r="U50" s="642"/>
      <c r="V50" s="641"/>
      <c r="W50" s="641"/>
      <c r="X50" s="641"/>
      <c r="Y50" s="641"/>
      <c r="Z50" s="641"/>
      <c r="AA50" s="641"/>
      <c r="AB50" s="641"/>
      <c r="AC50" s="641"/>
      <c r="AD50" s="641"/>
      <c r="AE50" s="641"/>
      <c r="AF50" s="641"/>
      <c r="AG50" s="641"/>
      <c r="AH50" s="641"/>
      <c r="AI50" s="641"/>
      <c r="AJ50" s="641"/>
      <c r="AK50" s="641"/>
      <c r="AL50" s="641"/>
      <c r="AM50" s="641"/>
      <c r="AN50" s="641"/>
      <c r="AO50" s="641"/>
      <c r="AP50" s="641"/>
      <c r="AQ50" s="641"/>
      <c r="AR50" s="641"/>
      <c r="AS50" s="641"/>
      <c r="AT50" s="641"/>
      <c r="AU50" s="641"/>
      <c r="AV50" s="641"/>
      <c r="AW50" s="641"/>
      <c r="AX50" s="641"/>
      <c r="AY50" s="641"/>
      <c r="AZ50" s="641"/>
      <c r="BA50" s="641"/>
      <c r="BB50" s="641"/>
      <c r="BC50" s="641"/>
      <c r="BD50" s="641"/>
      <c r="BE50" s="641"/>
      <c r="BF50" s="641"/>
      <c r="BG50" s="641"/>
      <c r="BH50" s="641"/>
      <c r="BI50" s="641"/>
      <c r="BJ50" s="641"/>
      <c r="BK50" s="641"/>
      <c r="BL50" s="641"/>
      <c r="BM50" s="641"/>
      <c r="BN50" s="641"/>
      <c r="BO50" s="641"/>
      <c r="BP50" s="641"/>
      <c r="BQ50" s="641"/>
      <c r="BR50" s="641"/>
      <c r="BS50" s="641"/>
      <c r="BT50" s="641"/>
      <c r="BU50" s="641"/>
      <c r="BV50" s="641"/>
      <c r="BW50" s="641"/>
      <c r="BX50" s="641"/>
      <c r="BY50" s="641"/>
      <c r="BZ50" s="641"/>
      <c r="CA50" s="641"/>
      <c r="CB50" s="641"/>
      <c r="CC50" s="641"/>
      <c r="CD50" s="642"/>
      <c r="CE50" s="642"/>
      <c r="CF50" s="642"/>
      <c r="CG50" s="642"/>
      <c r="CH50" s="642"/>
      <c r="CI50" s="642"/>
      <c r="CJ50" s="642"/>
      <c r="CK50" s="642"/>
      <c r="CL50" s="642"/>
      <c r="CM50" s="642"/>
      <c r="CN50" s="642"/>
      <c r="CO50" s="642"/>
      <c r="CP50" s="642"/>
      <c r="CQ50" s="642"/>
      <c r="CR50" s="642"/>
      <c r="CS50" s="642"/>
      <c r="CT50" s="642"/>
      <c r="CU50" s="642"/>
      <c r="CV50" s="642"/>
      <c r="CW50" s="642"/>
      <c r="CX50" s="642"/>
      <c r="CY50" s="642"/>
      <c r="CZ50" s="642"/>
      <c r="DA50" s="642"/>
      <c r="DB50" s="642"/>
      <c r="DC50" s="642"/>
      <c r="DD50" s="642"/>
      <c r="DE50" s="642"/>
      <c r="DF50" s="642"/>
      <c r="DG50" s="642"/>
      <c r="DH50" s="642"/>
      <c r="DI50" s="642"/>
      <c r="DJ50" s="642"/>
      <c r="DK50" s="642"/>
      <c r="DL50" s="642"/>
      <c r="DM50" s="642"/>
      <c r="DN50" s="642"/>
      <c r="DO50" s="642"/>
      <c r="DP50" s="642"/>
      <c r="DQ50" s="642"/>
      <c r="DR50" s="642"/>
      <c r="DS50" s="642"/>
      <c r="DT50" s="642"/>
      <c r="DU50" s="642"/>
      <c r="DV50" s="642"/>
      <c r="DW50" s="642"/>
      <c r="DX50" s="642"/>
    </row>
    <row r="51" spans="2:128" x14ac:dyDescent="0.2">
      <c r="B51" s="765"/>
      <c r="C51" s="812" t="str">
        <f>'TITLE PAGE'!B9</f>
        <v>Company:</v>
      </c>
      <c r="D51" s="812" t="str">
        <f>'TITLE PAGE'!D9</f>
        <v>Dŵr Cymru Welsh Water</v>
      </c>
      <c r="E51" s="642"/>
      <c r="F51" s="642"/>
      <c r="G51" s="642"/>
      <c r="H51" s="642"/>
      <c r="I51" s="642"/>
      <c r="J51" s="642"/>
      <c r="K51" s="642"/>
      <c r="L51" s="642"/>
      <c r="M51" s="642"/>
      <c r="N51" s="642"/>
      <c r="O51" s="642"/>
      <c r="P51" s="642"/>
      <c r="Q51" s="642"/>
      <c r="R51" s="642"/>
      <c r="S51" s="642"/>
      <c r="T51" s="642"/>
      <c r="U51" s="642"/>
      <c r="V51" s="642"/>
      <c r="W51" s="642"/>
      <c r="X51" s="642"/>
      <c r="Y51" s="642"/>
      <c r="Z51" s="642"/>
      <c r="AA51" s="642"/>
      <c r="AB51" s="642"/>
      <c r="AC51" s="642"/>
      <c r="AD51" s="642"/>
      <c r="AE51" s="642"/>
      <c r="AF51" s="642"/>
      <c r="AG51" s="642"/>
      <c r="AH51" s="642"/>
      <c r="AI51" s="642"/>
      <c r="AJ51" s="642"/>
      <c r="AK51" s="642"/>
      <c r="AL51" s="642"/>
      <c r="AM51" s="642"/>
      <c r="AN51" s="642"/>
      <c r="AO51" s="642"/>
      <c r="AP51" s="642"/>
      <c r="AQ51" s="642"/>
      <c r="AR51" s="642"/>
      <c r="AS51" s="642"/>
      <c r="AT51" s="642"/>
      <c r="AU51" s="642"/>
      <c r="AV51" s="642"/>
      <c r="AW51" s="642"/>
      <c r="AX51" s="642"/>
      <c r="AY51" s="642"/>
      <c r="AZ51" s="642"/>
      <c r="BA51" s="642"/>
      <c r="BB51" s="642"/>
      <c r="BC51" s="642"/>
      <c r="BD51" s="642"/>
      <c r="BE51" s="642"/>
      <c r="BF51" s="642"/>
      <c r="BG51" s="642"/>
      <c r="BH51" s="642"/>
      <c r="BI51" s="642"/>
      <c r="BJ51" s="642"/>
      <c r="BK51" s="642"/>
      <c r="BL51" s="642"/>
      <c r="BM51" s="642"/>
      <c r="BN51" s="642"/>
      <c r="BO51" s="642"/>
      <c r="BP51" s="642"/>
      <c r="BQ51" s="642"/>
      <c r="BR51" s="642"/>
      <c r="BS51" s="642"/>
      <c r="BT51" s="642"/>
      <c r="BU51" s="642"/>
      <c r="BV51" s="642"/>
      <c r="BW51" s="642"/>
      <c r="BX51" s="642"/>
      <c r="BY51" s="642"/>
      <c r="BZ51" s="642"/>
      <c r="CA51" s="642"/>
      <c r="CB51" s="642"/>
      <c r="CC51" s="642"/>
      <c r="CD51" s="642"/>
      <c r="CE51" s="642"/>
      <c r="CF51" s="642"/>
      <c r="CG51" s="642"/>
      <c r="CH51" s="642"/>
      <c r="CI51" s="642"/>
      <c r="CJ51" s="642"/>
      <c r="CK51" s="642"/>
      <c r="CL51" s="642"/>
      <c r="CM51" s="642"/>
      <c r="CN51" s="642"/>
      <c r="CO51" s="642"/>
      <c r="CP51" s="642"/>
      <c r="CQ51" s="642"/>
      <c r="CR51" s="642"/>
      <c r="CS51" s="642"/>
      <c r="CT51" s="642"/>
      <c r="CU51" s="642"/>
      <c r="CV51" s="642"/>
      <c r="CW51" s="642"/>
      <c r="CX51" s="642"/>
      <c r="CY51" s="642"/>
      <c r="CZ51" s="642"/>
      <c r="DA51" s="642"/>
      <c r="DB51" s="642"/>
      <c r="DC51" s="642"/>
      <c r="DD51" s="642"/>
      <c r="DE51" s="642"/>
      <c r="DF51" s="642"/>
      <c r="DG51" s="642"/>
      <c r="DH51" s="642"/>
      <c r="DI51" s="642"/>
      <c r="DJ51" s="642"/>
      <c r="DK51" s="642"/>
      <c r="DL51" s="642"/>
      <c r="DM51" s="642"/>
      <c r="DN51" s="642"/>
      <c r="DO51" s="642"/>
      <c r="DP51" s="642"/>
      <c r="DQ51" s="642"/>
      <c r="DR51" s="642"/>
      <c r="DS51" s="642"/>
      <c r="DT51" s="642"/>
      <c r="DU51" s="642"/>
      <c r="DV51" s="642"/>
      <c r="DW51" s="642"/>
      <c r="DX51" s="642"/>
    </row>
    <row r="52" spans="2:128" x14ac:dyDescent="0.2">
      <c r="B52" s="766"/>
      <c r="C52" s="812" t="str">
        <f>'TITLE PAGE'!B10</f>
        <v>Resource Zone Name:</v>
      </c>
      <c r="D52" s="812" t="str">
        <f>'TITLE PAGE'!D10</f>
        <v>Lleyn Harlech</v>
      </c>
      <c r="E52" s="641"/>
      <c r="F52" s="641"/>
      <c r="G52" s="641"/>
      <c r="H52" s="641"/>
      <c r="I52" s="641"/>
      <c r="J52" s="641"/>
      <c r="K52" s="641"/>
      <c r="L52" s="641"/>
      <c r="M52" s="641"/>
      <c r="N52" s="641"/>
      <c r="O52" s="641"/>
      <c r="P52" s="641"/>
      <c r="Q52" s="641"/>
      <c r="R52" s="641"/>
      <c r="S52" s="642"/>
      <c r="T52" s="642"/>
      <c r="U52" s="641"/>
      <c r="V52" s="641"/>
      <c r="W52" s="641"/>
      <c r="X52" s="641"/>
      <c r="Y52" s="641"/>
      <c r="Z52" s="641"/>
      <c r="AA52" s="641"/>
      <c r="AB52" s="641"/>
      <c r="AC52" s="641"/>
      <c r="AD52" s="641"/>
      <c r="AE52" s="641"/>
      <c r="AF52" s="641"/>
      <c r="AG52" s="641"/>
      <c r="AH52" s="641"/>
      <c r="AI52" s="641"/>
      <c r="AJ52" s="641"/>
      <c r="AK52" s="641"/>
      <c r="AL52" s="641"/>
      <c r="AM52" s="641"/>
      <c r="AN52" s="641"/>
      <c r="AO52" s="641"/>
      <c r="AP52" s="641"/>
      <c r="AQ52" s="641"/>
      <c r="AR52" s="641"/>
      <c r="AS52" s="641"/>
      <c r="AT52" s="641"/>
      <c r="AU52" s="641"/>
      <c r="AV52" s="641"/>
      <c r="AW52" s="641"/>
      <c r="AX52" s="641"/>
      <c r="AY52" s="641"/>
      <c r="AZ52" s="641"/>
      <c r="BA52" s="641"/>
      <c r="BB52" s="641"/>
      <c r="BC52" s="641"/>
      <c r="BD52" s="641"/>
      <c r="BE52" s="641"/>
      <c r="BF52" s="641"/>
      <c r="BG52" s="641"/>
      <c r="BH52" s="641"/>
      <c r="BI52" s="641"/>
      <c r="BJ52" s="641"/>
      <c r="BK52" s="641"/>
      <c r="BL52" s="641"/>
      <c r="BM52" s="641"/>
      <c r="BN52" s="641"/>
      <c r="BO52" s="641"/>
      <c r="BP52" s="641"/>
      <c r="BQ52" s="641"/>
      <c r="BR52" s="641"/>
      <c r="BS52" s="641"/>
      <c r="BT52" s="641"/>
      <c r="BU52" s="641"/>
      <c r="BV52" s="641"/>
      <c r="BW52" s="641"/>
      <c r="BX52" s="641"/>
      <c r="BY52" s="641"/>
      <c r="BZ52" s="641"/>
      <c r="CA52" s="641"/>
      <c r="CB52" s="641"/>
      <c r="CC52" s="641"/>
      <c r="CD52" s="642"/>
      <c r="CE52" s="642"/>
      <c r="CF52" s="642"/>
      <c r="CG52" s="642"/>
      <c r="CH52" s="642"/>
      <c r="CI52" s="642"/>
      <c r="CJ52" s="642"/>
      <c r="CK52" s="642"/>
      <c r="CL52" s="642"/>
      <c r="CM52" s="642"/>
      <c r="CN52" s="642"/>
      <c r="CO52" s="642"/>
      <c r="CP52" s="642"/>
      <c r="CQ52" s="642"/>
      <c r="CR52" s="642"/>
      <c r="CS52" s="642"/>
      <c r="CT52" s="642"/>
      <c r="CU52" s="642"/>
      <c r="CV52" s="642"/>
      <c r="CW52" s="642"/>
      <c r="CX52" s="642"/>
      <c r="CY52" s="642"/>
      <c r="CZ52" s="642"/>
      <c r="DA52" s="642"/>
      <c r="DB52" s="642"/>
      <c r="DC52" s="642"/>
      <c r="DD52" s="642"/>
      <c r="DE52" s="642"/>
      <c r="DF52" s="642"/>
      <c r="DG52" s="642"/>
      <c r="DH52" s="642"/>
      <c r="DI52" s="642"/>
      <c r="DJ52" s="642"/>
      <c r="DK52" s="642"/>
      <c r="DL52" s="642"/>
      <c r="DM52" s="642"/>
      <c r="DN52" s="642"/>
      <c r="DO52" s="642"/>
      <c r="DP52" s="642"/>
      <c r="DQ52" s="642"/>
      <c r="DR52" s="642"/>
      <c r="DS52" s="642"/>
      <c r="DT52" s="642"/>
      <c r="DU52" s="642"/>
      <c r="DV52" s="642"/>
      <c r="DW52" s="642"/>
      <c r="DX52" s="642"/>
    </row>
    <row r="53" spans="2:128" x14ac:dyDescent="0.2">
      <c r="B53" s="766"/>
      <c r="C53" s="812" t="str">
        <f>'TITLE PAGE'!B11</f>
        <v>Resource Zone Number:</v>
      </c>
      <c r="D53" s="837">
        <f>'TITLE PAGE'!D11</f>
        <v>8034</v>
      </c>
      <c r="E53" s="641"/>
      <c r="F53" s="641"/>
      <c r="G53" s="641"/>
      <c r="H53" s="641"/>
      <c r="I53" s="641"/>
      <c r="J53" s="641"/>
      <c r="K53" s="641"/>
      <c r="L53" s="641"/>
      <c r="M53" s="641"/>
      <c r="N53" s="641"/>
      <c r="O53" s="641"/>
      <c r="P53" s="641"/>
      <c r="Q53" s="641"/>
      <c r="R53" s="641"/>
      <c r="S53" s="642"/>
      <c r="T53" s="642"/>
      <c r="U53" s="641"/>
      <c r="V53" s="641"/>
      <c r="W53" s="641"/>
      <c r="X53" s="641"/>
      <c r="Y53" s="641"/>
      <c r="Z53" s="641"/>
      <c r="AA53" s="641"/>
      <c r="AB53" s="641"/>
      <c r="AC53" s="641"/>
      <c r="AD53" s="641"/>
      <c r="AE53" s="641"/>
      <c r="AF53" s="641"/>
      <c r="AG53" s="641"/>
      <c r="AH53" s="641"/>
      <c r="AI53" s="641"/>
      <c r="AJ53" s="641"/>
      <c r="AK53" s="641"/>
      <c r="AL53" s="641"/>
      <c r="AM53" s="641"/>
      <c r="AN53" s="641"/>
      <c r="AO53" s="641"/>
      <c r="AP53" s="641"/>
      <c r="AQ53" s="641"/>
      <c r="AR53" s="641"/>
      <c r="AS53" s="641"/>
      <c r="AT53" s="641"/>
      <c r="AU53" s="641"/>
      <c r="AV53" s="641"/>
      <c r="AW53" s="641"/>
      <c r="AX53" s="641"/>
      <c r="AY53" s="641"/>
      <c r="AZ53" s="641"/>
      <c r="BA53" s="641"/>
      <c r="BB53" s="641"/>
      <c r="BC53" s="641"/>
      <c r="BD53" s="641"/>
      <c r="BE53" s="641"/>
      <c r="BF53" s="641"/>
      <c r="BG53" s="641"/>
      <c r="BH53" s="641"/>
      <c r="BI53" s="641"/>
      <c r="BJ53" s="641"/>
      <c r="BK53" s="641"/>
      <c r="BL53" s="641"/>
      <c r="BM53" s="641"/>
      <c r="BN53" s="641"/>
      <c r="BO53" s="641"/>
      <c r="BP53" s="641"/>
      <c r="BQ53" s="641"/>
      <c r="BR53" s="641"/>
      <c r="BS53" s="641"/>
      <c r="BT53" s="641"/>
      <c r="BU53" s="641"/>
      <c r="BV53" s="641"/>
      <c r="BW53" s="641"/>
      <c r="BX53" s="641"/>
      <c r="BY53" s="641"/>
      <c r="BZ53" s="641"/>
      <c r="CA53" s="641"/>
      <c r="CB53" s="641"/>
      <c r="CC53" s="641"/>
      <c r="CD53" s="642"/>
      <c r="CE53" s="642"/>
      <c r="CF53" s="642"/>
      <c r="CG53" s="642"/>
      <c r="CH53" s="642"/>
      <c r="CI53" s="642"/>
      <c r="CJ53" s="642"/>
      <c r="CK53" s="642"/>
      <c r="CL53" s="642"/>
      <c r="CM53" s="642"/>
      <c r="CN53" s="642"/>
      <c r="CO53" s="642"/>
      <c r="CP53" s="642"/>
      <c r="CQ53" s="642"/>
      <c r="CR53" s="642"/>
      <c r="CS53" s="642"/>
      <c r="CT53" s="642"/>
      <c r="CU53" s="642"/>
      <c r="CV53" s="642"/>
      <c r="CW53" s="642"/>
      <c r="CX53" s="642"/>
      <c r="CY53" s="642"/>
      <c r="CZ53" s="642"/>
      <c r="DA53" s="642"/>
      <c r="DB53" s="642"/>
      <c r="DC53" s="642"/>
      <c r="DD53" s="642"/>
      <c r="DE53" s="642"/>
      <c r="DF53" s="642"/>
      <c r="DG53" s="642"/>
      <c r="DH53" s="642"/>
      <c r="DI53" s="642"/>
      <c r="DJ53" s="642"/>
      <c r="DK53" s="642"/>
      <c r="DL53" s="642"/>
      <c r="DM53" s="642"/>
      <c r="DN53" s="642"/>
      <c r="DO53" s="642"/>
      <c r="DP53" s="642"/>
      <c r="DQ53" s="642"/>
      <c r="DR53" s="642"/>
      <c r="DS53" s="642"/>
      <c r="DT53" s="642"/>
      <c r="DU53" s="642"/>
      <c r="DV53" s="642"/>
      <c r="DW53" s="642"/>
      <c r="DX53" s="642"/>
    </row>
    <row r="54" spans="2:128" x14ac:dyDescent="0.2">
      <c r="B54" s="766"/>
      <c r="C54" s="812" t="str">
        <f>'TITLE PAGE'!B12</f>
        <v xml:space="preserve">Planning Scenario Name:                                                                     </v>
      </c>
      <c r="D54" s="812" t="str">
        <f>'TITLE PAGE'!D12</f>
        <v>Dry Year Annual Average</v>
      </c>
      <c r="E54" s="641"/>
      <c r="F54" s="641"/>
      <c r="G54" s="641"/>
      <c r="H54" s="641"/>
      <c r="I54" s="641"/>
      <c r="J54" s="641"/>
      <c r="K54" s="641"/>
      <c r="L54" s="641"/>
      <c r="M54" s="641"/>
      <c r="N54" s="641"/>
      <c r="O54" s="641"/>
      <c r="P54" s="641"/>
      <c r="Q54" s="641"/>
      <c r="R54" s="641"/>
      <c r="S54" s="642"/>
      <c r="T54" s="642"/>
      <c r="U54" s="641"/>
      <c r="V54" s="641"/>
      <c r="W54" s="641"/>
      <c r="X54" s="641"/>
      <c r="Y54" s="641"/>
      <c r="Z54" s="641"/>
      <c r="AA54" s="641"/>
      <c r="AB54" s="641"/>
      <c r="AC54" s="641"/>
      <c r="AD54" s="641"/>
      <c r="AE54" s="641"/>
      <c r="AF54" s="641"/>
      <c r="AG54" s="641"/>
      <c r="AH54" s="641"/>
      <c r="AI54" s="641"/>
      <c r="AJ54" s="641"/>
      <c r="AK54" s="641"/>
      <c r="AL54" s="641"/>
      <c r="AM54" s="641"/>
      <c r="AN54" s="641"/>
      <c r="AO54" s="641"/>
      <c r="AP54" s="641"/>
      <c r="AQ54" s="641"/>
      <c r="AR54" s="641"/>
      <c r="AS54" s="641"/>
      <c r="AT54" s="641"/>
      <c r="AU54" s="641"/>
      <c r="AV54" s="641"/>
      <c r="AW54" s="641"/>
      <c r="AX54" s="641"/>
      <c r="AY54" s="641"/>
      <c r="AZ54" s="641"/>
      <c r="BA54" s="641"/>
      <c r="BB54" s="641"/>
      <c r="BC54" s="641"/>
      <c r="BD54" s="641"/>
      <c r="BE54" s="641"/>
      <c r="BF54" s="641"/>
      <c r="BG54" s="641"/>
      <c r="BH54" s="641"/>
      <c r="BI54" s="641"/>
      <c r="BJ54" s="641"/>
      <c r="BK54" s="641"/>
      <c r="BL54" s="641"/>
      <c r="BM54" s="641"/>
      <c r="BN54" s="641"/>
      <c r="BO54" s="641"/>
      <c r="BP54" s="641"/>
      <c r="BQ54" s="641"/>
      <c r="BR54" s="641"/>
      <c r="BS54" s="641"/>
      <c r="BT54" s="641"/>
      <c r="BU54" s="641"/>
      <c r="BV54" s="641"/>
      <c r="BW54" s="641"/>
      <c r="BX54" s="641"/>
      <c r="BY54" s="641"/>
      <c r="BZ54" s="641"/>
      <c r="CA54" s="641"/>
      <c r="CB54" s="641"/>
      <c r="CC54" s="641"/>
      <c r="CD54" s="642"/>
      <c r="CE54" s="642"/>
      <c r="CF54" s="642"/>
      <c r="CG54" s="642"/>
      <c r="CH54" s="642"/>
      <c r="CI54" s="642"/>
      <c r="CJ54" s="642"/>
      <c r="CK54" s="642"/>
      <c r="CL54" s="642"/>
      <c r="CM54" s="642"/>
      <c r="CN54" s="642"/>
      <c r="CO54" s="642"/>
      <c r="CP54" s="642"/>
      <c r="CQ54" s="642"/>
      <c r="CR54" s="642"/>
      <c r="CS54" s="642"/>
      <c r="CT54" s="642"/>
      <c r="CU54" s="642"/>
      <c r="CV54" s="642"/>
      <c r="CW54" s="642"/>
      <c r="CX54" s="642"/>
      <c r="CY54" s="642"/>
      <c r="CZ54" s="642"/>
      <c r="DA54" s="642"/>
      <c r="DB54" s="642"/>
      <c r="DC54" s="642"/>
      <c r="DD54" s="642"/>
      <c r="DE54" s="642"/>
      <c r="DF54" s="642"/>
      <c r="DG54" s="642"/>
      <c r="DH54" s="642"/>
      <c r="DI54" s="642"/>
      <c r="DJ54" s="642"/>
      <c r="DK54" s="642"/>
      <c r="DL54" s="642"/>
      <c r="DM54" s="642"/>
      <c r="DN54" s="642"/>
      <c r="DO54" s="642"/>
      <c r="DP54" s="642"/>
      <c r="DQ54" s="642"/>
      <c r="DR54" s="642"/>
      <c r="DS54" s="642"/>
      <c r="DT54" s="642"/>
      <c r="DU54" s="642"/>
      <c r="DV54" s="642"/>
      <c r="DW54" s="642"/>
      <c r="DX54" s="642"/>
    </row>
    <row r="55" spans="2:128" x14ac:dyDescent="0.2">
      <c r="B55" s="766"/>
      <c r="C55" s="812" t="str">
        <f>'TITLE PAGE'!B13</f>
        <v xml:space="preserve">Chosen Level of Service:  </v>
      </c>
      <c r="D55" s="812" t="str">
        <f>'TITLE PAGE'!D13</f>
        <v>1 in 20</v>
      </c>
      <c r="E55" s="641"/>
      <c r="F55" s="641"/>
      <c r="G55" s="641"/>
      <c r="H55" s="641"/>
      <c r="I55" s="641"/>
      <c r="J55" s="641"/>
      <c r="K55" s="641"/>
      <c r="L55" s="641"/>
      <c r="M55" s="641"/>
      <c r="N55" s="641"/>
      <c r="O55" s="641"/>
      <c r="P55" s="641"/>
      <c r="Q55" s="641"/>
      <c r="R55" s="641"/>
      <c r="S55" s="642"/>
      <c r="T55" s="642"/>
      <c r="U55" s="641"/>
      <c r="V55" s="641"/>
      <c r="W55" s="641"/>
      <c r="X55" s="641"/>
      <c r="Y55" s="641"/>
      <c r="Z55" s="641"/>
      <c r="AA55" s="641"/>
      <c r="AB55" s="641"/>
      <c r="AC55" s="641"/>
      <c r="AD55" s="641"/>
      <c r="AE55" s="641"/>
      <c r="AF55" s="641"/>
      <c r="AG55" s="641"/>
      <c r="AH55" s="641"/>
      <c r="AI55" s="641"/>
      <c r="AJ55" s="641"/>
      <c r="AK55" s="641"/>
      <c r="AL55" s="641"/>
      <c r="AM55" s="641"/>
      <c r="AN55" s="641"/>
      <c r="AO55" s="641"/>
      <c r="AP55" s="641"/>
      <c r="AQ55" s="641"/>
      <c r="AR55" s="641"/>
      <c r="AS55" s="641"/>
      <c r="AT55" s="641"/>
      <c r="AU55" s="641"/>
      <c r="AV55" s="641"/>
      <c r="AW55" s="641"/>
      <c r="AX55" s="641"/>
      <c r="AY55" s="641"/>
      <c r="AZ55" s="641"/>
      <c r="BA55" s="641"/>
      <c r="BB55" s="641"/>
      <c r="BC55" s="641"/>
      <c r="BD55" s="641"/>
      <c r="BE55" s="641"/>
      <c r="BF55" s="641"/>
      <c r="BG55" s="641"/>
      <c r="BH55" s="641"/>
      <c r="BI55" s="641"/>
      <c r="BJ55" s="641"/>
      <c r="BK55" s="641"/>
      <c r="BL55" s="641"/>
      <c r="BM55" s="641"/>
      <c r="BN55" s="641"/>
      <c r="BO55" s="641"/>
      <c r="BP55" s="641"/>
      <c r="BQ55" s="641"/>
      <c r="BR55" s="641"/>
      <c r="BS55" s="641"/>
      <c r="BT55" s="641"/>
      <c r="BU55" s="641"/>
      <c r="BV55" s="641"/>
      <c r="BW55" s="641"/>
      <c r="BX55" s="641"/>
      <c r="BY55" s="641"/>
      <c r="BZ55" s="641"/>
      <c r="CA55" s="641"/>
      <c r="CB55" s="641"/>
      <c r="CC55" s="641"/>
      <c r="CD55" s="642"/>
      <c r="CE55" s="642"/>
      <c r="CF55" s="642"/>
      <c r="CG55" s="642"/>
      <c r="CH55" s="642"/>
      <c r="CI55" s="642"/>
      <c r="CJ55" s="642"/>
      <c r="CK55" s="642"/>
      <c r="CL55" s="642"/>
      <c r="CM55" s="642"/>
      <c r="CN55" s="642"/>
      <c r="CO55" s="642"/>
      <c r="CP55" s="642"/>
      <c r="CQ55" s="642"/>
      <c r="CR55" s="642"/>
      <c r="CS55" s="642"/>
      <c r="CT55" s="642"/>
      <c r="CU55" s="642"/>
      <c r="CV55" s="642"/>
      <c r="CW55" s="642"/>
      <c r="CX55" s="642"/>
      <c r="CY55" s="642"/>
      <c r="CZ55" s="642"/>
      <c r="DA55" s="642"/>
      <c r="DB55" s="642"/>
      <c r="DC55" s="642"/>
      <c r="DD55" s="642"/>
      <c r="DE55" s="642"/>
      <c r="DF55" s="642"/>
      <c r="DG55" s="642"/>
      <c r="DH55" s="642"/>
      <c r="DI55" s="642"/>
      <c r="DJ55" s="642"/>
      <c r="DK55" s="642"/>
      <c r="DL55" s="642"/>
      <c r="DM55" s="642"/>
      <c r="DN55" s="642"/>
      <c r="DO55" s="642"/>
      <c r="DP55" s="642"/>
      <c r="DQ55" s="642"/>
      <c r="DR55" s="642"/>
      <c r="DS55" s="642"/>
      <c r="DT55" s="642"/>
      <c r="DU55" s="642"/>
      <c r="DV55" s="642"/>
      <c r="DW55" s="642"/>
      <c r="DX55" s="642"/>
    </row>
    <row r="56" spans="2:128" x14ac:dyDescent="0.2">
      <c r="B56" s="766"/>
      <c r="C56" s="767"/>
      <c r="D56" s="768"/>
      <c r="E56" s="642"/>
      <c r="F56" s="642"/>
      <c r="G56" s="642"/>
      <c r="H56" s="642"/>
      <c r="I56" s="642"/>
      <c r="J56" s="642"/>
      <c r="K56" s="642"/>
      <c r="L56" s="642"/>
      <c r="M56" s="642"/>
      <c r="N56" s="642"/>
      <c r="O56" s="642"/>
      <c r="P56" s="642"/>
      <c r="Q56" s="642"/>
      <c r="R56" s="642"/>
      <c r="S56" s="642"/>
      <c r="T56" s="642"/>
      <c r="U56" s="642"/>
      <c r="V56" s="642"/>
      <c r="W56" s="642"/>
      <c r="X56" s="642"/>
      <c r="Y56" s="642"/>
      <c r="Z56" s="642"/>
      <c r="AA56" s="642"/>
      <c r="AB56" s="642"/>
      <c r="AC56" s="642"/>
      <c r="AD56" s="642"/>
      <c r="AE56" s="642"/>
      <c r="AF56" s="642"/>
      <c r="AG56" s="642"/>
      <c r="AH56" s="642"/>
      <c r="AI56" s="642"/>
      <c r="AJ56" s="642"/>
      <c r="AK56" s="642"/>
      <c r="AL56" s="642"/>
      <c r="AM56" s="642"/>
      <c r="AN56" s="642"/>
      <c r="AO56" s="642"/>
      <c r="AP56" s="642"/>
      <c r="AQ56" s="642"/>
      <c r="AR56" s="642"/>
      <c r="AS56" s="642"/>
      <c r="AT56" s="642"/>
      <c r="AU56" s="642"/>
      <c r="AV56" s="642"/>
      <c r="AW56" s="642"/>
      <c r="AX56" s="642"/>
      <c r="AY56" s="642"/>
      <c r="AZ56" s="642"/>
      <c r="BA56" s="642"/>
      <c r="BB56" s="642"/>
      <c r="BC56" s="642"/>
      <c r="BD56" s="642"/>
      <c r="BE56" s="642"/>
      <c r="BF56" s="642"/>
      <c r="BG56" s="642"/>
      <c r="BH56" s="642"/>
      <c r="BI56" s="642"/>
      <c r="BJ56" s="642"/>
      <c r="BK56" s="642"/>
      <c r="BL56" s="642"/>
      <c r="BM56" s="642"/>
      <c r="BN56" s="642"/>
      <c r="BO56" s="642"/>
      <c r="BP56" s="642"/>
      <c r="BQ56" s="642"/>
      <c r="BR56" s="642"/>
      <c r="BS56" s="642"/>
      <c r="BT56" s="642"/>
      <c r="BU56" s="642"/>
      <c r="BV56" s="642"/>
      <c r="BW56" s="642"/>
      <c r="BX56" s="642"/>
      <c r="BY56" s="642"/>
      <c r="BZ56" s="642"/>
      <c r="CA56" s="642"/>
      <c r="CB56" s="642"/>
      <c r="CC56" s="642"/>
      <c r="CD56" s="642"/>
      <c r="CE56" s="642"/>
      <c r="CF56" s="642"/>
      <c r="CG56" s="642"/>
      <c r="CH56" s="642"/>
      <c r="CI56" s="642"/>
      <c r="CJ56" s="642"/>
      <c r="CK56" s="642"/>
      <c r="CL56" s="642"/>
      <c r="CM56" s="642"/>
      <c r="CN56" s="642"/>
      <c r="CO56" s="642"/>
      <c r="CP56" s="642"/>
      <c r="CQ56" s="642"/>
      <c r="CR56" s="642"/>
      <c r="CS56" s="642"/>
      <c r="CT56" s="642"/>
      <c r="CU56" s="642"/>
      <c r="CV56" s="642"/>
      <c r="CW56" s="642"/>
      <c r="CX56" s="642"/>
      <c r="CY56" s="642"/>
      <c r="CZ56" s="642"/>
      <c r="DA56" s="642"/>
      <c r="DB56" s="642"/>
      <c r="DC56" s="642"/>
      <c r="DD56" s="642"/>
      <c r="DE56" s="642"/>
      <c r="DF56" s="642"/>
      <c r="DG56" s="642"/>
      <c r="DH56" s="642"/>
      <c r="DI56" s="642"/>
      <c r="DJ56" s="642"/>
      <c r="DK56" s="642"/>
      <c r="DL56" s="642"/>
      <c r="DM56" s="642"/>
      <c r="DN56" s="642"/>
      <c r="DO56" s="642"/>
      <c r="DP56" s="642"/>
      <c r="DQ56" s="642"/>
      <c r="DR56" s="642"/>
      <c r="DS56" s="642"/>
      <c r="DT56" s="642"/>
      <c r="DU56" s="642"/>
      <c r="DV56" s="642"/>
      <c r="DW56" s="642"/>
      <c r="DX56" s="642"/>
    </row>
    <row r="57" spans="2:128" x14ac:dyDescent="0.2">
      <c r="B57" s="766"/>
      <c r="C57" s="767"/>
      <c r="D57" s="768"/>
      <c r="E57" s="641"/>
      <c r="F57" s="641"/>
      <c r="G57" s="641"/>
      <c r="H57" s="641"/>
      <c r="I57" s="641"/>
      <c r="J57" s="641"/>
      <c r="K57" s="641"/>
      <c r="L57" s="641"/>
      <c r="M57" s="641"/>
      <c r="N57" s="641"/>
      <c r="O57" s="641"/>
      <c r="P57" s="641"/>
      <c r="Q57" s="641"/>
      <c r="R57" s="641"/>
      <c r="S57" s="642"/>
      <c r="T57" s="642"/>
      <c r="U57" s="641"/>
      <c r="V57" s="641"/>
      <c r="W57" s="641"/>
      <c r="X57" s="641"/>
      <c r="Y57" s="641"/>
      <c r="Z57" s="641"/>
      <c r="AA57" s="641"/>
      <c r="AB57" s="641"/>
      <c r="AC57" s="641"/>
      <c r="AD57" s="641"/>
      <c r="AE57" s="641"/>
      <c r="AF57" s="641"/>
      <c r="AG57" s="641"/>
      <c r="AH57" s="641"/>
      <c r="AI57" s="641"/>
      <c r="AJ57" s="641"/>
      <c r="AK57" s="641"/>
      <c r="AL57" s="641"/>
      <c r="AM57" s="641"/>
      <c r="AN57" s="641"/>
      <c r="AO57" s="641"/>
      <c r="AP57" s="641"/>
      <c r="AQ57" s="641"/>
      <c r="AR57" s="641"/>
      <c r="AS57" s="641"/>
      <c r="AT57" s="641"/>
      <c r="AU57" s="641"/>
      <c r="AV57" s="641"/>
      <c r="AW57" s="641"/>
      <c r="AX57" s="641"/>
      <c r="AY57" s="641"/>
      <c r="AZ57" s="641"/>
      <c r="BA57" s="641"/>
      <c r="BB57" s="641"/>
      <c r="BC57" s="641"/>
      <c r="BD57" s="641"/>
      <c r="BE57" s="641"/>
      <c r="BF57" s="641"/>
      <c r="BG57" s="641"/>
      <c r="BH57" s="641"/>
      <c r="BI57" s="641"/>
      <c r="BJ57" s="641"/>
      <c r="BK57" s="641"/>
      <c r="BL57" s="641"/>
      <c r="BM57" s="641"/>
      <c r="BN57" s="641"/>
      <c r="BO57" s="641"/>
      <c r="BP57" s="641"/>
      <c r="BQ57" s="641"/>
      <c r="BR57" s="641"/>
      <c r="BS57" s="641"/>
      <c r="BT57" s="641"/>
      <c r="BU57" s="641"/>
      <c r="BV57" s="641"/>
      <c r="BW57" s="641"/>
      <c r="BX57" s="641"/>
      <c r="BY57" s="641"/>
      <c r="BZ57" s="641"/>
      <c r="CA57" s="641"/>
      <c r="CB57" s="641"/>
      <c r="CC57" s="641"/>
      <c r="CD57" s="642"/>
      <c r="CE57" s="642"/>
      <c r="CF57" s="642"/>
      <c r="CG57" s="642"/>
      <c r="CH57" s="642"/>
      <c r="CI57" s="642"/>
      <c r="CJ57" s="642"/>
      <c r="CK57" s="642"/>
      <c r="CL57" s="642"/>
      <c r="CM57" s="642"/>
      <c r="CN57" s="642"/>
      <c r="CO57" s="642"/>
      <c r="CP57" s="642"/>
      <c r="CQ57" s="642"/>
      <c r="CR57" s="642"/>
      <c r="CS57" s="642"/>
      <c r="CT57" s="642"/>
      <c r="CU57" s="642"/>
      <c r="CV57" s="642"/>
      <c r="CW57" s="642"/>
      <c r="CX57" s="642"/>
      <c r="CY57" s="642"/>
      <c r="CZ57" s="642"/>
      <c r="DA57" s="642"/>
      <c r="DB57" s="642"/>
      <c r="DC57" s="642"/>
      <c r="DD57" s="642"/>
      <c r="DE57" s="642"/>
      <c r="DF57" s="642"/>
      <c r="DG57" s="642"/>
      <c r="DH57" s="642"/>
      <c r="DI57" s="642"/>
      <c r="DJ57" s="642"/>
      <c r="DK57" s="642"/>
      <c r="DL57" s="642"/>
      <c r="DM57" s="642"/>
      <c r="DN57" s="642"/>
      <c r="DO57" s="642"/>
      <c r="DP57" s="642"/>
      <c r="DQ57" s="642"/>
      <c r="DR57" s="642"/>
      <c r="DS57" s="642"/>
      <c r="DT57" s="642"/>
      <c r="DU57" s="642"/>
      <c r="DV57" s="642"/>
      <c r="DW57" s="642"/>
      <c r="DX57" s="642"/>
    </row>
    <row r="58" spans="2:128" x14ac:dyDescent="0.2">
      <c r="B58" s="769"/>
      <c r="C58" s="770"/>
      <c r="D58" s="770"/>
      <c r="E58" s="770"/>
      <c r="F58" s="770"/>
      <c r="G58" s="770"/>
      <c r="H58" s="770"/>
      <c r="I58" s="770"/>
      <c r="J58" s="770"/>
      <c r="K58" s="770"/>
      <c r="L58" s="770"/>
      <c r="M58" s="770"/>
      <c r="N58" s="770"/>
      <c r="O58" s="770"/>
      <c r="P58" s="770"/>
      <c r="Q58" s="770"/>
      <c r="R58" s="770"/>
      <c r="S58" s="770"/>
      <c r="T58" s="770"/>
      <c r="U58" s="770"/>
      <c r="V58" s="770"/>
      <c r="W58" s="770"/>
      <c r="X58" s="770"/>
      <c r="Y58" s="770"/>
      <c r="Z58" s="770"/>
      <c r="AA58" s="770"/>
      <c r="AB58" s="770"/>
      <c r="AC58" s="770"/>
      <c r="AD58" s="770"/>
      <c r="AE58" s="770"/>
      <c r="AF58" s="770"/>
      <c r="AG58" s="770"/>
      <c r="AH58" s="770"/>
      <c r="AI58" s="770"/>
      <c r="AJ58" s="770"/>
      <c r="AK58" s="770"/>
      <c r="AL58" s="770"/>
      <c r="AM58" s="770"/>
      <c r="AN58" s="770"/>
      <c r="AO58" s="770"/>
      <c r="AP58" s="770"/>
      <c r="AQ58" s="770"/>
      <c r="AR58" s="770"/>
      <c r="AS58" s="770"/>
      <c r="AT58" s="770"/>
      <c r="AU58" s="770"/>
      <c r="AV58" s="770"/>
      <c r="AW58" s="770"/>
      <c r="AX58" s="770"/>
      <c r="AY58" s="770"/>
      <c r="AZ58" s="770"/>
      <c r="BA58" s="770"/>
      <c r="BB58" s="770"/>
      <c r="BC58" s="770"/>
      <c r="BD58" s="770"/>
      <c r="BE58" s="770"/>
      <c r="BF58" s="770"/>
      <c r="BG58" s="770"/>
      <c r="BH58" s="770"/>
      <c r="BI58" s="770"/>
      <c r="BJ58" s="770"/>
      <c r="BK58" s="770"/>
      <c r="BL58" s="770"/>
      <c r="BM58" s="770"/>
      <c r="BN58" s="770"/>
      <c r="BO58" s="770"/>
      <c r="BP58" s="770"/>
      <c r="BQ58" s="770"/>
      <c r="BR58" s="770"/>
      <c r="BS58" s="770"/>
      <c r="BT58" s="770"/>
      <c r="BU58" s="770"/>
      <c r="BV58" s="770"/>
      <c r="BW58" s="770"/>
      <c r="BX58" s="770"/>
      <c r="BY58" s="770"/>
      <c r="BZ58" s="770"/>
      <c r="CA58" s="770"/>
      <c r="CB58" s="770"/>
      <c r="CC58" s="770"/>
      <c r="CD58" s="770"/>
      <c r="CE58" s="770"/>
      <c r="CF58" s="770"/>
      <c r="CG58" s="770"/>
      <c r="CH58" s="770"/>
      <c r="CI58" s="770"/>
      <c r="CJ58" s="770"/>
      <c r="CK58" s="770"/>
      <c r="CL58" s="770"/>
      <c r="CM58" s="770"/>
      <c r="CN58" s="770"/>
      <c r="CO58" s="770"/>
      <c r="CP58" s="770"/>
      <c r="CQ58" s="770"/>
      <c r="CR58" s="770"/>
      <c r="CS58" s="770"/>
      <c r="CT58" s="770"/>
      <c r="CU58" s="770"/>
      <c r="CV58" s="770"/>
      <c r="CW58" s="770"/>
      <c r="CX58" s="770"/>
      <c r="CY58" s="770"/>
      <c r="CZ58" s="770"/>
      <c r="DA58" s="770"/>
      <c r="DB58" s="770"/>
      <c r="DC58" s="770"/>
      <c r="DD58" s="770"/>
      <c r="DE58" s="770"/>
      <c r="DF58" s="770"/>
      <c r="DG58" s="770"/>
      <c r="DH58" s="770"/>
      <c r="DI58" s="770"/>
      <c r="DJ58" s="770"/>
      <c r="DK58" s="770"/>
      <c r="DL58" s="770"/>
      <c r="DM58" s="770"/>
      <c r="DN58" s="770"/>
      <c r="DO58" s="770"/>
      <c r="DP58" s="770"/>
      <c r="DQ58" s="770"/>
      <c r="DR58" s="770"/>
      <c r="DS58" s="770"/>
      <c r="DT58" s="770"/>
      <c r="DU58" s="770"/>
      <c r="DV58" s="770"/>
      <c r="DW58" s="770"/>
      <c r="DX58" s="770"/>
    </row>
    <row r="59" spans="2:128" x14ac:dyDescent="0.2">
      <c r="B59" s="769"/>
      <c r="C59" s="770"/>
      <c r="D59" s="770"/>
      <c r="E59" s="770"/>
      <c r="F59" s="770"/>
      <c r="G59" s="770"/>
      <c r="H59" s="770"/>
      <c r="I59" s="770"/>
      <c r="J59" s="770"/>
      <c r="K59" s="770"/>
      <c r="L59" s="770"/>
      <c r="M59" s="770"/>
      <c r="N59" s="770"/>
      <c r="O59" s="770"/>
      <c r="P59" s="770"/>
      <c r="Q59" s="770"/>
      <c r="R59" s="770"/>
      <c r="S59" s="770"/>
      <c r="T59" s="770"/>
      <c r="U59" s="770"/>
      <c r="V59" s="770"/>
      <c r="W59" s="770"/>
      <c r="X59" s="770"/>
      <c r="Y59" s="770"/>
      <c r="Z59" s="770"/>
      <c r="AA59" s="770"/>
      <c r="AB59" s="770"/>
      <c r="AC59" s="770"/>
      <c r="AD59" s="770"/>
      <c r="AE59" s="770"/>
      <c r="AF59" s="770"/>
      <c r="AG59" s="770"/>
      <c r="AH59" s="770"/>
      <c r="AI59" s="770"/>
      <c r="AJ59" s="770"/>
      <c r="AK59" s="770"/>
      <c r="AL59" s="770"/>
      <c r="AM59" s="770"/>
      <c r="AN59" s="770"/>
      <c r="AO59" s="770"/>
      <c r="AP59" s="770"/>
      <c r="AQ59" s="770"/>
      <c r="AR59" s="770"/>
      <c r="AS59" s="770"/>
      <c r="AT59" s="770"/>
      <c r="AU59" s="770"/>
      <c r="AV59" s="770"/>
      <c r="AW59" s="770"/>
      <c r="AX59" s="770"/>
      <c r="AY59" s="770"/>
      <c r="AZ59" s="770"/>
      <c r="BA59" s="770"/>
      <c r="BB59" s="770"/>
      <c r="BC59" s="770"/>
      <c r="BD59" s="770"/>
      <c r="BE59" s="770"/>
      <c r="BF59" s="770"/>
      <c r="BG59" s="770"/>
      <c r="BH59" s="770"/>
      <c r="BI59" s="770"/>
      <c r="BJ59" s="770"/>
      <c r="BK59" s="770"/>
      <c r="BL59" s="770"/>
      <c r="BM59" s="770"/>
      <c r="BN59" s="770"/>
      <c r="BO59" s="770"/>
      <c r="BP59" s="770"/>
      <c r="BQ59" s="770"/>
      <c r="BR59" s="770"/>
      <c r="BS59" s="770"/>
      <c r="BT59" s="770"/>
      <c r="BU59" s="770"/>
      <c r="BV59" s="770"/>
      <c r="BW59" s="770"/>
      <c r="BX59" s="770"/>
      <c r="BY59" s="770"/>
      <c r="BZ59" s="770"/>
      <c r="CA59" s="770"/>
      <c r="CB59" s="770"/>
      <c r="CC59" s="770"/>
      <c r="CD59" s="770"/>
      <c r="CE59" s="770"/>
      <c r="CF59" s="770"/>
      <c r="CG59" s="770"/>
      <c r="CH59" s="770"/>
      <c r="CI59" s="770"/>
      <c r="CJ59" s="770"/>
      <c r="CK59" s="770"/>
      <c r="CL59" s="770"/>
      <c r="CM59" s="770"/>
      <c r="CN59" s="770"/>
      <c r="CO59" s="770"/>
      <c r="CP59" s="770"/>
      <c r="CQ59" s="770"/>
      <c r="CR59" s="770"/>
      <c r="CS59" s="770"/>
      <c r="CT59" s="770"/>
      <c r="CU59" s="770"/>
      <c r="CV59" s="770"/>
      <c r="CW59" s="770"/>
      <c r="CX59" s="770"/>
      <c r="CY59" s="770"/>
      <c r="CZ59" s="770"/>
      <c r="DA59" s="770"/>
      <c r="DB59" s="770"/>
      <c r="DC59" s="770"/>
      <c r="DD59" s="770"/>
      <c r="DE59" s="770"/>
      <c r="DF59" s="770"/>
      <c r="DG59" s="770"/>
      <c r="DH59" s="770"/>
      <c r="DI59" s="770"/>
      <c r="DJ59" s="770"/>
      <c r="DK59" s="770"/>
      <c r="DL59" s="770"/>
      <c r="DM59" s="770"/>
      <c r="DN59" s="770"/>
      <c r="DO59" s="770"/>
      <c r="DP59" s="770"/>
      <c r="DQ59" s="770"/>
      <c r="DR59" s="770"/>
      <c r="DS59" s="770"/>
      <c r="DT59" s="770"/>
      <c r="DU59" s="770"/>
      <c r="DV59" s="770"/>
      <c r="DW59" s="770"/>
      <c r="DX59" s="770"/>
    </row>
    <row r="60" spans="2:128" x14ac:dyDescent="0.2">
      <c r="B60" s="769" t="s">
        <v>553</v>
      </c>
      <c r="C60" s="771" t="s">
        <v>554</v>
      </c>
      <c r="D60" s="770"/>
      <c r="E60" s="770"/>
      <c r="F60" s="770"/>
      <c r="G60" s="770"/>
      <c r="H60" s="770"/>
      <c r="I60" s="770"/>
      <c r="J60" s="770"/>
      <c r="K60" s="770"/>
      <c r="L60" s="770"/>
      <c r="M60" s="770"/>
      <c r="N60" s="770"/>
      <c r="O60" s="770"/>
      <c r="P60" s="770"/>
      <c r="Q60" s="770"/>
      <c r="R60" s="770"/>
      <c r="S60" s="770"/>
      <c r="T60" s="770"/>
      <c r="U60" s="770"/>
      <c r="V60" s="770"/>
      <c r="W60" s="770"/>
      <c r="X60" s="770"/>
      <c r="Y60" s="770"/>
      <c r="Z60" s="770"/>
      <c r="AA60" s="770"/>
      <c r="AB60" s="770"/>
      <c r="AC60" s="770"/>
      <c r="AD60" s="770"/>
      <c r="AE60" s="770"/>
      <c r="AF60" s="770"/>
      <c r="AG60" s="770"/>
      <c r="AH60" s="770"/>
      <c r="AI60" s="770"/>
      <c r="AJ60" s="770"/>
      <c r="AK60" s="770"/>
      <c r="AL60" s="770"/>
      <c r="AM60" s="770"/>
      <c r="AN60" s="770"/>
      <c r="AO60" s="770"/>
      <c r="AP60" s="770"/>
      <c r="AQ60" s="770"/>
      <c r="AR60" s="770"/>
      <c r="AS60" s="770"/>
      <c r="AT60" s="770"/>
      <c r="AU60" s="770"/>
      <c r="AV60" s="770"/>
      <c r="AW60" s="770"/>
      <c r="AX60" s="770"/>
      <c r="AY60" s="770"/>
      <c r="AZ60" s="770"/>
      <c r="BA60" s="770"/>
      <c r="BB60" s="770"/>
      <c r="BC60" s="770"/>
      <c r="BD60" s="770"/>
      <c r="BE60" s="770"/>
      <c r="BF60" s="770"/>
      <c r="BG60" s="770"/>
      <c r="BH60" s="770"/>
      <c r="BI60" s="770"/>
      <c r="BJ60" s="770"/>
      <c r="BK60" s="770"/>
      <c r="BL60" s="770"/>
      <c r="BM60" s="770"/>
      <c r="BN60" s="770"/>
      <c r="BO60" s="770"/>
      <c r="BP60" s="770"/>
      <c r="BQ60" s="770"/>
      <c r="BR60" s="770"/>
      <c r="BS60" s="770"/>
      <c r="BT60" s="770"/>
      <c r="BU60" s="770"/>
      <c r="BV60" s="770"/>
      <c r="BW60" s="770"/>
      <c r="BX60" s="770"/>
      <c r="BY60" s="770"/>
      <c r="BZ60" s="770"/>
      <c r="CA60" s="770"/>
      <c r="CB60" s="770"/>
      <c r="CC60" s="770"/>
      <c r="CD60" s="770"/>
      <c r="CE60" s="770"/>
      <c r="CF60" s="770"/>
      <c r="CG60" s="770"/>
      <c r="CH60" s="770"/>
      <c r="CI60" s="770"/>
      <c r="CJ60" s="770"/>
      <c r="CK60" s="770"/>
      <c r="CL60" s="770"/>
      <c r="CM60" s="770"/>
      <c r="CN60" s="770"/>
      <c r="CO60" s="770"/>
      <c r="CP60" s="770"/>
      <c r="CQ60" s="770"/>
      <c r="CR60" s="770"/>
      <c r="CS60" s="770"/>
      <c r="CT60" s="770"/>
      <c r="CU60" s="770"/>
      <c r="CV60" s="770"/>
      <c r="CW60" s="770"/>
      <c r="CX60" s="770"/>
      <c r="CY60" s="770"/>
      <c r="CZ60" s="770"/>
      <c r="DA60" s="770"/>
      <c r="DB60" s="770"/>
      <c r="DC60" s="770"/>
      <c r="DD60" s="770"/>
      <c r="DE60" s="770"/>
      <c r="DF60" s="770"/>
      <c r="DG60" s="770"/>
      <c r="DH60" s="770"/>
      <c r="DI60" s="770"/>
      <c r="DJ60" s="770"/>
      <c r="DK60" s="770"/>
      <c r="DL60" s="770"/>
      <c r="DM60" s="770"/>
      <c r="DN60" s="770"/>
      <c r="DO60" s="770"/>
      <c r="DP60" s="770"/>
      <c r="DQ60" s="770"/>
      <c r="DR60" s="770"/>
      <c r="DS60" s="770"/>
      <c r="DT60" s="770"/>
      <c r="DU60" s="770"/>
      <c r="DV60" s="770"/>
      <c r="DW60" s="770"/>
      <c r="DX60" s="770"/>
    </row>
    <row r="61" spans="2:128" x14ac:dyDescent="0.2">
      <c r="B61" s="772" t="s">
        <v>51</v>
      </c>
      <c r="C61" s="770" t="s">
        <v>555</v>
      </c>
      <c r="D61" s="770"/>
      <c r="E61" s="770"/>
      <c r="F61" s="770"/>
      <c r="G61" s="770"/>
      <c r="H61" s="770"/>
      <c r="I61" s="770"/>
      <c r="J61" s="770"/>
      <c r="K61" s="770"/>
      <c r="L61" s="770"/>
      <c r="M61" s="770"/>
      <c r="N61" s="770"/>
      <c r="O61" s="770"/>
      <c r="P61" s="770"/>
      <c r="Q61" s="770"/>
      <c r="R61" s="770"/>
      <c r="S61" s="770"/>
      <c r="T61" s="770"/>
      <c r="U61" s="770"/>
      <c r="V61" s="770"/>
      <c r="W61" s="770"/>
      <c r="X61" s="770"/>
      <c r="Y61" s="770"/>
      <c r="Z61" s="770"/>
      <c r="AA61" s="770"/>
      <c r="AB61" s="770"/>
      <c r="AC61" s="770"/>
      <c r="AD61" s="770"/>
      <c r="AE61" s="770"/>
      <c r="AF61" s="770"/>
      <c r="AG61" s="770"/>
      <c r="AH61" s="770"/>
      <c r="AI61" s="770"/>
      <c r="AJ61" s="770"/>
      <c r="AK61" s="770"/>
      <c r="AL61" s="770"/>
      <c r="AM61" s="770"/>
      <c r="AN61" s="770"/>
      <c r="AO61" s="770"/>
      <c r="AP61" s="770"/>
      <c r="AQ61" s="770"/>
      <c r="AR61" s="770"/>
      <c r="AS61" s="770"/>
      <c r="AT61" s="770"/>
      <c r="AU61" s="770"/>
      <c r="AV61" s="770"/>
      <c r="AW61" s="770"/>
      <c r="AX61" s="770"/>
      <c r="AY61" s="770"/>
      <c r="AZ61" s="770"/>
      <c r="BA61" s="770"/>
      <c r="BB61" s="770"/>
      <c r="BC61" s="770"/>
      <c r="BD61" s="770"/>
      <c r="BE61" s="770"/>
      <c r="BF61" s="770"/>
      <c r="BG61" s="770"/>
      <c r="BH61" s="770"/>
      <c r="BI61" s="770"/>
      <c r="BJ61" s="770"/>
      <c r="BK61" s="770"/>
      <c r="BL61" s="770"/>
      <c r="BM61" s="770"/>
      <c r="BN61" s="770"/>
      <c r="BO61" s="770"/>
      <c r="BP61" s="770"/>
      <c r="BQ61" s="770"/>
      <c r="BR61" s="770"/>
      <c r="BS61" s="770"/>
      <c r="BT61" s="770"/>
      <c r="BU61" s="770"/>
      <c r="BV61" s="770"/>
      <c r="BW61" s="770"/>
      <c r="BX61" s="770"/>
      <c r="BY61" s="770"/>
      <c r="BZ61" s="770"/>
      <c r="CA61" s="770"/>
      <c r="CB61" s="770"/>
      <c r="CC61" s="770"/>
      <c r="CD61" s="770"/>
      <c r="CE61" s="770"/>
      <c r="CF61" s="770"/>
      <c r="CG61" s="770"/>
      <c r="CH61" s="770"/>
      <c r="CI61" s="770"/>
      <c r="CJ61" s="770"/>
      <c r="CK61" s="770"/>
      <c r="CL61" s="770"/>
      <c r="CM61" s="770"/>
      <c r="CN61" s="770"/>
      <c r="CO61" s="770"/>
      <c r="CP61" s="770"/>
      <c r="CQ61" s="770"/>
      <c r="CR61" s="770"/>
      <c r="CS61" s="770"/>
      <c r="CT61" s="770"/>
      <c r="CU61" s="770"/>
      <c r="CV61" s="770"/>
      <c r="CW61" s="770"/>
      <c r="CX61" s="770"/>
      <c r="CY61" s="770"/>
      <c r="CZ61" s="770"/>
      <c r="DA61" s="770"/>
      <c r="DB61" s="770"/>
      <c r="DC61" s="770"/>
      <c r="DD61" s="770"/>
      <c r="DE61" s="770"/>
      <c r="DF61" s="770"/>
      <c r="DG61" s="770"/>
      <c r="DH61" s="770"/>
      <c r="DI61" s="770"/>
      <c r="DJ61" s="770"/>
      <c r="DK61" s="770"/>
      <c r="DL61" s="770"/>
      <c r="DM61" s="770"/>
      <c r="DN61" s="770"/>
      <c r="DO61" s="770"/>
      <c r="DP61" s="770"/>
      <c r="DQ61" s="770"/>
      <c r="DR61" s="770"/>
      <c r="DS61" s="770"/>
      <c r="DT61" s="770"/>
      <c r="DU61" s="770"/>
      <c r="DV61" s="770"/>
      <c r="DW61" s="770"/>
      <c r="DX61" s="770"/>
    </row>
    <row r="62" spans="2:128" x14ac:dyDescent="0.2">
      <c r="B62" s="772" t="s">
        <v>52</v>
      </c>
      <c r="C62" s="770" t="s">
        <v>556</v>
      </c>
      <c r="D62" s="770"/>
      <c r="E62" s="770"/>
      <c r="F62" s="770"/>
      <c r="G62" s="770"/>
      <c r="H62" s="770"/>
      <c r="I62" s="770"/>
      <c r="J62" s="770"/>
      <c r="K62" s="770"/>
      <c r="L62" s="770"/>
      <c r="M62" s="770"/>
      <c r="N62" s="770"/>
      <c r="O62" s="770"/>
      <c r="P62" s="770"/>
      <c r="Q62" s="770"/>
      <c r="R62" s="770"/>
      <c r="S62" s="770"/>
      <c r="T62" s="770"/>
      <c r="U62" s="770"/>
      <c r="V62" s="770"/>
      <c r="W62" s="770"/>
      <c r="X62" s="770"/>
      <c r="Y62" s="770"/>
      <c r="Z62" s="770"/>
      <c r="AA62" s="770"/>
      <c r="AB62" s="770"/>
      <c r="AC62" s="770"/>
      <c r="AD62" s="770"/>
      <c r="AE62" s="770"/>
      <c r="AF62" s="770"/>
      <c r="AG62" s="770"/>
      <c r="AH62" s="770"/>
      <c r="AI62" s="770"/>
      <c r="AJ62" s="770"/>
      <c r="AK62" s="770"/>
      <c r="AL62" s="770"/>
      <c r="AM62" s="770"/>
      <c r="AN62" s="770"/>
      <c r="AO62" s="770"/>
      <c r="AP62" s="770"/>
      <c r="AQ62" s="770"/>
      <c r="AR62" s="770"/>
      <c r="AS62" s="770"/>
      <c r="AT62" s="770"/>
      <c r="AU62" s="770"/>
      <c r="AV62" s="770"/>
      <c r="AW62" s="770"/>
      <c r="AX62" s="770"/>
      <c r="AY62" s="770"/>
      <c r="AZ62" s="770"/>
      <c r="BA62" s="770"/>
      <c r="BB62" s="770"/>
      <c r="BC62" s="770"/>
      <c r="BD62" s="770"/>
      <c r="BE62" s="770"/>
      <c r="BF62" s="770"/>
      <c r="BG62" s="770"/>
      <c r="BH62" s="770"/>
      <c r="BI62" s="770"/>
      <c r="BJ62" s="770"/>
      <c r="BK62" s="770"/>
      <c r="BL62" s="770"/>
      <c r="BM62" s="770"/>
      <c r="BN62" s="770"/>
      <c r="BO62" s="770"/>
      <c r="BP62" s="770"/>
      <c r="BQ62" s="770"/>
      <c r="BR62" s="770"/>
      <c r="BS62" s="770"/>
      <c r="BT62" s="770"/>
      <c r="BU62" s="770"/>
      <c r="BV62" s="770"/>
      <c r="BW62" s="770"/>
      <c r="BX62" s="770"/>
      <c r="BY62" s="770"/>
      <c r="BZ62" s="770"/>
      <c r="CA62" s="770"/>
      <c r="CB62" s="770"/>
      <c r="CC62" s="770"/>
      <c r="CD62" s="770"/>
      <c r="CE62" s="770"/>
      <c r="CF62" s="770"/>
      <c r="CG62" s="770"/>
      <c r="CH62" s="770"/>
      <c r="CI62" s="770"/>
      <c r="CJ62" s="770"/>
      <c r="CK62" s="770"/>
      <c r="CL62" s="770"/>
      <c r="CM62" s="770"/>
      <c r="CN62" s="770"/>
      <c r="CO62" s="770"/>
      <c r="CP62" s="770"/>
      <c r="CQ62" s="770"/>
      <c r="CR62" s="770"/>
      <c r="CS62" s="770"/>
      <c r="CT62" s="770"/>
      <c r="CU62" s="770"/>
      <c r="CV62" s="770"/>
      <c r="CW62" s="770"/>
      <c r="CX62" s="770"/>
      <c r="CY62" s="770"/>
      <c r="CZ62" s="770"/>
      <c r="DA62" s="770"/>
      <c r="DB62" s="770"/>
      <c r="DC62" s="770"/>
      <c r="DD62" s="770"/>
      <c r="DE62" s="770"/>
      <c r="DF62" s="770"/>
      <c r="DG62" s="770"/>
      <c r="DH62" s="770"/>
      <c r="DI62" s="770"/>
      <c r="DJ62" s="770"/>
      <c r="DK62" s="770"/>
      <c r="DL62" s="770"/>
      <c r="DM62" s="770"/>
      <c r="DN62" s="770"/>
      <c r="DO62" s="770"/>
      <c r="DP62" s="770"/>
      <c r="DQ62" s="770"/>
      <c r="DR62" s="770"/>
      <c r="DS62" s="770"/>
      <c r="DT62" s="770"/>
      <c r="DU62" s="770"/>
      <c r="DV62" s="770"/>
      <c r="DW62" s="770"/>
      <c r="DX62" s="770"/>
    </row>
    <row r="63" spans="2:128" x14ac:dyDescent="0.2">
      <c r="B63" s="772" t="s">
        <v>53</v>
      </c>
      <c r="C63" s="770" t="s">
        <v>557</v>
      </c>
      <c r="D63" s="770"/>
      <c r="E63" s="770"/>
      <c r="F63" s="770"/>
      <c r="G63" s="770"/>
      <c r="H63" s="770"/>
      <c r="I63" s="770"/>
      <c r="J63" s="770"/>
      <c r="K63" s="770"/>
      <c r="L63" s="770"/>
      <c r="M63" s="770"/>
      <c r="N63" s="770"/>
      <c r="O63" s="770"/>
      <c r="P63" s="770"/>
      <c r="Q63" s="770"/>
      <c r="R63" s="770"/>
      <c r="S63" s="770"/>
      <c r="T63" s="770"/>
      <c r="U63" s="770"/>
      <c r="V63" s="770"/>
      <c r="W63" s="770"/>
      <c r="X63" s="770"/>
      <c r="Y63" s="770"/>
      <c r="Z63" s="770"/>
      <c r="AA63" s="770"/>
      <c r="AB63" s="770"/>
      <c r="AC63" s="770"/>
      <c r="AD63" s="770"/>
      <c r="AE63" s="770"/>
      <c r="AF63" s="770"/>
      <c r="AG63" s="770"/>
      <c r="AH63" s="770"/>
      <c r="AI63" s="770"/>
      <c r="AJ63" s="770"/>
      <c r="AK63" s="770"/>
      <c r="AL63" s="770"/>
      <c r="AM63" s="770"/>
      <c r="AN63" s="770"/>
      <c r="AO63" s="770"/>
      <c r="AP63" s="770"/>
      <c r="AQ63" s="770"/>
      <c r="AR63" s="770"/>
      <c r="AS63" s="770"/>
      <c r="AT63" s="770"/>
      <c r="AU63" s="770"/>
      <c r="AV63" s="770"/>
      <c r="AW63" s="770"/>
      <c r="AX63" s="770"/>
      <c r="AY63" s="770"/>
      <c r="AZ63" s="770"/>
      <c r="BA63" s="770"/>
      <c r="BB63" s="770"/>
      <c r="BC63" s="770"/>
      <c r="BD63" s="770"/>
      <c r="BE63" s="770"/>
      <c r="BF63" s="770"/>
      <c r="BG63" s="770"/>
      <c r="BH63" s="770"/>
      <c r="BI63" s="770"/>
      <c r="BJ63" s="770"/>
      <c r="BK63" s="770"/>
      <c r="BL63" s="770"/>
      <c r="BM63" s="770"/>
      <c r="BN63" s="770"/>
      <c r="BO63" s="770"/>
      <c r="BP63" s="770"/>
      <c r="BQ63" s="770"/>
      <c r="BR63" s="770"/>
      <c r="BS63" s="770"/>
      <c r="BT63" s="770"/>
      <c r="BU63" s="770"/>
      <c r="BV63" s="770"/>
      <c r="BW63" s="770"/>
      <c r="BX63" s="770"/>
      <c r="BY63" s="770"/>
      <c r="BZ63" s="770"/>
      <c r="CA63" s="770"/>
      <c r="CB63" s="770"/>
      <c r="CC63" s="770"/>
      <c r="CD63" s="770"/>
      <c r="CE63" s="770"/>
      <c r="CF63" s="770"/>
      <c r="CG63" s="770"/>
      <c r="CH63" s="770"/>
      <c r="CI63" s="770"/>
      <c r="CJ63" s="770"/>
      <c r="CK63" s="770"/>
      <c r="CL63" s="770"/>
      <c r="CM63" s="770"/>
      <c r="CN63" s="770"/>
      <c r="CO63" s="770"/>
      <c r="CP63" s="770"/>
      <c r="CQ63" s="770"/>
      <c r="CR63" s="770"/>
      <c r="CS63" s="770"/>
      <c r="CT63" s="770"/>
      <c r="CU63" s="770"/>
      <c r="CV63" s="770"/>
      <c r="CW63" s="770"/>
      <c r="CX63" s="770"/>
      <c r="CY63" s="770"/>
      <c r="CZ63" s="770"/>
      <c r="DA63" s="770"/>
      <c r="DB63" s="770"/>
      <c r="DC63" s="770"/>
      <c r="DD63" s="770"/>
      <c r="DE63" s="770"/>
      <c r="DF63" s="770"/>
      <c r="DG63" s="770"/>
      <c r="DH63" s="770"/>
      <c r="DI63" s="770"/>
      <c r="DJ63" s="770"/>
      <c r="DK63" s="770"/>
      <c r="DL63" s="770"/>
      <c r="DM63" s="770"/>
      <c r="DN63" s="770"/>
      <c r="DO63" s="770"/>
      <c r="DP63" s="770"/>
      <c r="DQ63" s="770"/>
      <c r="DR63" s="770"/>
      <c r="DS63" s="770"/>
      <c r="DT63" s="770"/>
      <c r="DU63" s="770"/>
      <c r="DV63" s="770"/>
      <c r="DW63" s="770"/>
      <c r="DX63" s="770"/>
    </row>
    <row r="64" spans="2:128" x14ac:dyDescent="0.2">
      <c r="B64" s="772" t="s">
        <v>54</v>
      </c>
      <c r="C64" s="770" t="s">
        <v>558</v>
      </c>
      <c r="D64" s="770"/>
      <c r="E64" s="770"/>
      <c r="F64" s="770"/>
      <c r="G64" s="770"/>
      <c r="H64" s="770"/>
      <c r="I64" s="770"/>
      <c r="J64" s="770"/>
      <c r="K64" s="770"/>
      <c r="L64" s="770"/>
      <c r="M64" s="770"/>
      <c r="N64" s="770"/>
      <c r="O64" s="770"/>
      <c r="P64" s="770"/>
      <c r="Q64" s="770"/>
      <c r="R64" s="770"/>
      <c r="S64" s="770"/>
      <c r="T64" s="770"/>
      <c r="U64" s="770"/>
      <c r="V64" s="770"/>
      <c r="W64" s="770"/>
      <c r="X64" s="770"/>
      <c r="Y64" s="770"/>
      <c r="Z64" s="770"/>
      <c r="AA64" s="770"/>
      <c r="AB64" s="770"/>
      <c r="AC64" s="770"/>
      <c r="AD64" s="770"/>
      <c r="AE64" s="770"/>
      <c r="AF64" s="770"/>
      <c r="AG64" s="770"/>
      <c r="AH64" s="770"/>
      <c r="AI64" s="770"/>
      <c r="AJ64" s="770"/>
      <c r="AK64" s="770"/>
      <c r="AL64" s="770"/>
      <c r="AM64" s="770"/>
      <c r="AN64" s="770"/>
      <c r="AO64" s="770"/>
      <c r="AP64" s="770"/>
      <c r="AQ64" s="770"/>
      <c r="AR64" s="770"/>
      <c r="AS64" s="770"/>
      <c r="AT64" s="770"/>
      <c r="AU64" s="770"/>
      <c r="AV64" s="770"/>
      <c r="AW64" s="770"/>
      <c r="AX64" s="770"/>
      <c r="AY64" s="770"/>
      <c r="AZ64" s="770"/>
      <c r="BA64" s="770"/>
      <c r="BB64" s="770"/>
      <c r="BC64" s="770"/>
      <c r="BD64" s="770"/>
      <c r="BE64" s="770"/>
      <c r="BF64" s="770"/>
      <c r="BG64" s="770"/>
      <c r="BH64" s="770"/>
      <c r="BI64" s="770"/>
      <c r="BJ64" s="770"/>
      <c r="BK64" s="770"/>
      <c r="BL64" s="770"/>
      <c r="BM64" s="770"/>
      <c r="BN64" s="770"/>
      <c r="BO64" s="770"/>
      <c r="BP64" s="770"/>
      <c r="BQ64" s="770"/>
      <c r="BR64" s="770"/>
      <c r="BS64" s="770"/>
      <c r="BT64" s="770"/>
      <c r="BU64" s="770"/>
      <c r="BV64" s="770"/>
      <c r="BW64" s="770"/>
      <c r="BX64" s="770"/>
      <c r="BY64" s="770"/>
      <c r="BZ64" s="770"/>
      <c r="CA64" s="770"/>
      <c r="CB64" s="770"/>
      <c r="CC64" s="770"/>
      <c r="CD64" s="770"/>
      <c r="CE64" s="770"/>
      <c r="CF64" s="770"/>
      <c r="CG64" s="770"/>
      <c r="CH64" s="770"/>
      <c r="CI64" s="770"/>
      <c r="CJ64" s="770"/>
      <c r="CK64" s="770"/>
      <c r="CL64" s="770"/>
      <c r="CM64" s="770"/>
      <c r="CN64" s="770"/>
      <c r="CO64" s="770"/>
      <c r="CP64" s="770"/>
      <c r="CQ64" s="770"/>
      <c r="CR64" s="770"/>
      <c r="CS64" s="770"/>
      <c r="CT64" s="770"/>
      <c r="CU64" s="770"/>
      <c r="CV64" s="770"/>
      <c r="CW64" s="770"/>
      <c r="CX64" s="770"/>
      <c r="CY64" s="770"/>
      <c r="CZ64" s="770"/>
      <c r="DA64" s="770"/>
      <c r="DB64" s="770"/>
      <c r="DC64" s="770"/>
      <c r="DD64" s="770"/>
      <c r="DE64" s="770"/>
      <c r="DF64" s="770"/>
      <c r="DG64" s="770"/>
      <c r="DH64" s="770"/>
      <c r="DI64" s="770"/>
      <c r="DJ64" s="770"/>
      <c r="DK64" s="770"/>
      <c r="DL64" s="770"/>
      <c r="DM64" s="770"/>
      <c r="DN64" s="770"/>
      <c r="DO64" s="770"/>
      <c r="DP64" s="770"/>
      <c r="DQ64" s="770"/>
      <c r="DR64" s="770"/>
      <c r="DS64" s="770"/>
      <c r="DT64" s="770"/>
      <c r="DU64" s="770"/>
      <c r="DV64" s="770"/>
      <c r="DW64" s="770"/>
      <c r="DX64" s="770"/>
    </row>
    <row r="65" spans="2:128" x14ac:dyDescent="0.2">
      <c r="B65" s="772" t="s">
        <v>55</v>
      </c>
      <c r="C65" s="770" t="s">
        <v>559</v>
      </c>
      <c r="D65" s="770"/>
      <c r="E65" s="770"/>
      <c r="F65" s="770"/>
      <c r="G65" s="770"/>
      <c r="H65" s="770"/>
      <c r="I65" s="770"/>
      <c r="J65" s="770"/>
      <c r="K65" s="770"/>
      <c r="L65" s="770"/>
      <c r="M65" s="770"/>
      <c r="N65" s="770"/>
      <c r="O65" s="770"/>
      <c r="P65" s="770"/>
      <c r="Q65" s="770"/>
      <c r="R65" s="770"/>
      <c r="S65" s="770"/>
      <c r="T65" s="770"/>
      <c r="U65" s="770"/>
      <c r="V65" s="770"/>
      <c r="W65" s="770"/>
      <c r="X65" s="770"/>
      <c r="Y65" s="770"/>
      <c r="Z65" s="770"/>
      <c r="AA65" s="770"/>
      <c r="AB65" s="770"/>
      <c r="AC65" s="770"/>
      <c r="AD65" s="770"/>
      <c r="AE65" s="770"/>
      <c r="AF65" s="770"/>
      <c r="AG65" s="770"/>
      <c r="AH65" s="770"/>
      <c r="AI65" s="770"/>
      <c r="AJ65" s="770"/>
      <c r="AK65" s="770"/>
      <c r="AL65" s="770"/>
      <c r="AM65" s="770"/>
      <c r="AN65" s="770"/>
      <c r="AO65" s="770"/>
      <c r="AP65" s="770"/>
      <c r="AQ65" s="770"/>
      <c r="AR65" s="770"/>
      <c r="AS65" s="770"/>
      <c r="AT65" s="770"/>
      <c r="AU65" s="770"/>
      <c r="AV65" s="770"/>
      <c r="AW65" s="770"/>
      <c r="AX65" s="770"/>
      <c r="AY65" s="770"/>
      <c r="AZ65" s="770"/>
      <c r="BA65" s="770"/>
      <c r="BB65" s="770"/>
      <c r="BC65" s="770"/>
      <c r="BD65" s="770"/>
      <c r="BE65" s="770"/>
      <c r="BF65" s="770"/>
      <c r="BG65" s="770"/>
      <c r="BH65" s="770"/>
      <c r="BI65" s="770"/>
      <c r="BJ65" s="770"/>
      <c r="BK65" s="770"/>
      <c r="BL65" s="770"/>
      <c r="BM65" s="770"/>
      <c r="BN65" s="770"/>
      <c r="BO65" s="770"/>
      <c r="BP65" s="770"/>
      <c r="BQ65" s="770"/>
      <c r="BR65" s="770"/>
      <c r="BS65" s="770"/>
      <c r="BT65" s="770"/>
      <c r="BU65" s="770"/>
      <c r="BV65" s="770"/>
      <c r="BW65" s="770"/>
      <c r="BX65" s="770"/>
      <c r="BY65" s="770"/>
      <c r="BZ65" s="770"/>
      <c r="CA65" s="770"/>
      <c r="CB65" s="770"/>
      <c r="CC65" s="770"/>
      <c r="CD65" s="770"/>
      <c r="CE65" s="770"/>
      <c r="CF65" s="770"/>
      <c r="CG65" s="770"/>
      <c r="CH65" s="770"/>
      <c r="CI65" s="770"/>
      <c r="CJ65" s="770"/>
      <c r="CK65" s="770"/>
      <c r="CL65" s="770"/>
      <c r="CM65" s="770"/>
      <c r="CN65" s="770"/>
      <c r="CO65" s="770"/>
      <c r="CP65" s="770"/>
      <c r="CQ65" s="770"/>
      <c r="CR65" s="770"/>
      <c r="CS65" s="770"/>
      <c r="CT65" s="770"/>
      <c r="CU65" s="770"/>
      <c r="CV65" s="770"/>
      <c r="CW65" s="770"/>
      <c r="CX65" s="770"/>
      <c r="CY65" s="770"/>
      <c r="CZ65" s="770"/>
      <c r="DA65" s="770"/>
      <c r="DB65" s="770"/>
      <c r="DC65" s="770"/>
      <c r="DD65" s="770"/>
      <c r="DE65" s="770"/>
      <c r="DF65" s="770"/>
      <c r="DG65" s="770"/>
      <c r="DH65" s="770"/>
      <c r="DI65" s="770"/>
      <c r="DJ65" s="770"/>
      <c r="DK65" s="770"/>
      <c r="DL65" s="770"/>
      <c r="DM65" s="770"/>
      <c r="DN65" s="770"/>
      <c r="DO65" s="770"/>
      <c r="DP65" s="770"/>
      <c r="DQ65" s="770"/>
      <c r="DR65" s="770"/>
      <c r="DS65" s="770"/>
      <c r="DT65" s="770"/>
      <c r="DU65" s="770"/>
      <c r="DV65" s="770"/>
      <c r="DW65" s="770"/>
      <c r="DX65" s="770"/>
    </row>
    <row r="66" spans="2:128" x14ac:dyDescent="0.2">
      <c r="B66" s="772" t="s">
        <v>56</v>
      </c>
      <c r="C66" s="770" t="s">
        <v>560</v>
      </c>
      <c r="D66" s="770"/>
      <c r="E66" s="770"/>
      <c r="F66" s="770"/>
      <c r="G66" s="770"/>
      <c r="H66" s="770"/>
      <c r="I66" s="770"/>
      <c r="J66" s="770"/>
      <c r="K66" s="770"/>
      <c r="L66" s="770"/>
      <c r="M66" s="770"/>
      <c r="N66" s="770"/>
      <c r="O66" s="770"/>
      <c r="P66" s="770"/>
      <c r="Q66" s="770"/>
      <c r="R66" s="770"/>
      <c r="S66" s="770"/>
      <c r="T66" s="770"/>
      <c r="U66" s="770"/>
      <c r="V66" s="770"/>
      <c r="W66" s="770"/>
      <c r="X66" s="770"/>
      <c r="Y66" s="770"/>
      <c r="Z66" s="770"/>
      <c r="AA66" s="770"/>
      <c r="AB66" s="770"/>
      <c r="AC66" s="770"/>
      <c r="AD66" s="770"/>
      <c r="AE66" s="770"/>
      <c r="AF66" s="770"/>
      <c r="AG66" s="770"/>
      <c r="AH66" s="770"/>
      <c r="AI66" s="770"/>
      <c r="AJ66" s="770"/>
      <c r="AK66" s="770"/>
      <c r="AL66" s="770"/>
      <c r="AM66" s="770"/>
      <c r="AN66" s="770"/>
      <c r="AO66" s="770"/>
      <c r="AP66" s="770"/>
      <c r="AQ66" s="770"/>
      <c r="AR66" s="770"/>
      <c r="AS66" s="770"/>
      <c r="AT66" s="770"/>
      <c r="AU66" s="770"/>
      <c r="AV66" s="770"/>
      <c r="AW66" s="770"/>
      <c r="AX66" s="770"/>
      <c r="AY66" s="770"/>
      <c r="AZ66" s="770"/>
      <c r="BA66" s="770"/>
      <c r="BB66" s="770"/>
      <c r="BC66" s="770"/>
      <c r="BD66" s="770"/>
      <c r="BE66" s="770"/>
      <c r="BF66" s="770"/>
      <c r="BG66" s="770"/>
      <c r="BH66" s="770"/>
      <c r="BI66" s="770"/>
      <c r="BJ66" s="770"/>
      <c r="BK66" s="770"/>
      <c r="BL66" s="770"/>
      <c r="BM66" s="770"/>
      <c r="BN66" s="770"/>
      <c r="BO66" s="770"/>
      <c r="BP66" s="770"/>
      <c r="BQ66" s="770"/>
      <c r="BR66" s="770"/>
      <c r="BS66" s="770"/>
      <c r="BT66" s="770"/>
      <c r="BU66" s="770"/>
      <c r="BV66" s="770"/>
      <c r="BW66" s="770"/>
      <c r="BX66" s="770"/>
      <c r="BY66" s="770"/>
      <c r="BZ66" s="770"/>
      <c r="CA66" s="770"/>
      <c r="CB66" s="770"/>
      <c r="CC66" s="770"/>
      <c r="CD66" s="770"/>
      <c r="CE66" s="770"/>
      <c r="CF66" s="770"/>
      <c r="CG66" s="770"/>
      <c r="CH66" s="770"/>
      <c r="CI66" s="770"/>
      <c r="CJ66" s="770"/>
      <c r="CK66" s="770"/>
      <c r="CL66" s="770"/>
      <c r="CM66" s="770"/>
      <c r="CN66" s="770"/>
      <c r="CO66" s="770"/>
      <c r="CP66" s="770"/>
      <c r="CQ66" s="770"/>
      <c r="CR66" s="770"/>
      <c r="CS66" s="770"/>
      <c r="CT66" s="770"/>
      <c r="CU66" s="770"/>
      <c r="CV66" s="770"/>
      <c r="CW66" s="770"/>
      <c r="CX66" s="770"/>
      <c r="CY66" s="770"/>
      <c r="CZ66" s="770"/>
      <c r="DA66" s="770"/>
      <c r="DB66" s="770"/>
      <c r="DC66" s="770"/>
      <c r="DD66" s="770"/>
      <c r="DE66" s="770"/>
      <c r="DF66" s="770"/>
      <c r="DG66" s="770"/>
      <c r="DH66" s="770"/>
      <c r="DI66" s="770"/>
      <c r="DJ66" s="770"/>
      <c r="DK66" s="770"/>
      <c r="DL66" s="770"/>
      <c r="DM66" s="770"/>
      <c r="DN66" s="770"/>
      <c r="DO66" s="770"/>
      <c r="DP66" s="770"/>
      <c r="DQ66" s="770"/>
      <c r="DR66" s="770"/>
      <c r="DS66" s="770"/>
      <c r="DT66" s="770"/>
      <c r="DU66" s="770"/>
      <c r="DV66" s="770"/>
      <c r="DW66" s="770"/>
      <c r="DX66" s="770"/>
    </row>
    <row r="67" spans="2:128" x14ac:dyDescent="0.2">
      <c r="B67" s="772" t="s">
        <v>57</v>
      </c>
      <c r="C67" s="770" t="s">
        <v>561</v>
      </c>
      <c r="D67" s="770"/>
      <c r="E67" s="770"/>
      <c r="F67" s="770"/>
      <c r="G67" s="770"/>
      <c r="H67" s="770"/>
      <c r="I67" s="770"/>
      <c r="J67" s="770"/>
      <c r="K67" s="770"/>
      <c r="L67" s="770"/>
      <c r="M67" s="770"/>
      <c r="N67" s="770"/>
      <c r="O67" s="770"/>
      <c r="P67" s="770"/>
      <c r="Q67" s="770"/>
      <c r="R67" s="770"/>
      <c r="S67" s="770"/>
      <c r="T67" s="770"/>
      <c r="U67" s="770"/>
      <c r="V67" s="770"/>
      <c r="W67" s="770"/>
      <c r="X67" s="770"/>
      <c r="Y67" s="770"/>
      <c r="Z67" s="770"/>
      <c r="AA67" s="770"/>
      <c r="AB67" s="770"/>
      <c r="AC67" s="770"/>
      <c r="AD67" s="770"/>
      <c r="AE67" s="770"/>
      <c r="AF67" s="770"/>
      <c r="AG67" s="770"/>
      <c r="AH67" s="770"/>
      <c r="AI67" s="770"/>
      <c r="AJ67" s="770"/>
      <c r="AK67" s="770"/>
      <c r="AL67" s="770"/>
      <c r="AM67" s="770"/>
      <c r="AN67" s="770"/>
      <c r="AO67" s="770"/>
      <c r="AP67" s="770"/>
      <c r="AQ67" s="770"/>
      <c r="AR67" s="770"/>
      <c r="AS67" s="770"/>
      <c r="AT67" s="770"/>
      <c r="AU67" s="770"/>
      <c r="AV67" s="770"/>
      <c r="AW67" s="770"/>
      <c r="AX67" s="770"/>
      <c r="AY67" s="770"/>
      <c r="AZ67" s="770"/>
      <c r="BA67" s="770"/>
      <c r="BB67" s="770"/>
      <c r="BC67" s="770"/>
      <c r="BD67" s="770"/>
      <c r="BE67" s="770"/>
      <c r="BF67" s="770"/>
      <c r="BG67" s="770"/>
      <c r="BH67" s="770"/>
      <c r="BI67" s="770"/>
      <c r="BJ67" s="770"/>
      <c r="BK67" s="770"/>
      <c r="BL67" s="770"/>
      <c r="BM67" s="770"/>
      <c r="BN67" s="770"/>
      <c r="BO67" s="770"/>
      <c r="BP67" s="770"/>
      <c r="BQ67" s="770"/>
      <c r="BR67" s="770"/>
      <c r="BS67" s="770"/>
      <c r="BT67" s="770"/>
      <c r="BU67" s="770"/>
      <c r="BV67" s="770"/>
      <c r="BW67" s="770"/>
      <c r="BX67" s="770"/>
      <c r="BY67" s="770"/>
      <c r="BZ67" s="770"/>
      <c r="CA67" s="770"/>
      <c r="CB67" s="770"/>
      <c r="CC67" s="770"/>
      <c r="CD67" s="770"/>
      <c r="CE67" s="770"/>
      <c r="CF67" s="770"/>
      <c r="CG67" s="770"/>
      <c r="CH67" s="770"/>
      <c r="CI67" s="770"/>
      <c r="CJ67" s="770"/>
      <c r="CK67" s="770"/>
      <c r="CL67" s="770"/>
      <c r="CM67" s="770"/>
      <c r="CN67" s="770"/>
      <c r="CO67" s="770"/>
      <c r="CP67" s="770"/>
      <c r="CQ67" s="770"/>
      <c r="CR67" s="770"/>
      <c r="CS67" s="770"/>
      <c r="CT67" s="770"/>
      <c r="CU67" s="770"/>
      <c r="CV67" s="770"/>
      <c r="CW67" s="770"/>
      <c r="CX67" s="770"/>
      <c r="CY67" s="770"/>
      <c r="CZ67" s="770"/>
      <c r="DA67" s="770"/>
      <c r="DB67" s="770"/>
      <c r="DC67" s="770"/>
      <c r="DD67" s="770"/>
      <c r="DE67" s="770"/>
      <c r="DF67" s="770"/>
      <c r="DG67" s="770"/>
      <c r="DH67" s="770"/>
      <c r="DI67" s="770"/>
      <c r="DJ67" s="770"/>
      <c r="DK67" s="770"/>
      <c r="DL67" s="770"/>
      <c r="DM67" s="770"/>
      <c r="DN67" s="770"/>
      <c r="DO67" s="770"/>
      <c r="DP67" s="770"/>
      <c r="DQ67" s="770"/>
      <c r="DR67" s="770"/>
      <c r="DS67" s="770"/>
      <c r="DT67" s="770"/>
      <c r="DU67" s="770"/>
      <c r="DV67" s="770"/>
      <c r="DW67" s="770"/>
      <c r="DX67" s="770"/>
    </row>
    <row r="68" spans="2:128" x14ac:dyDescent="0.2">
      <c r="B68" s="772" t="s">
        <v>58</v>
      </c>
      <c r="C68" s="770" t="s">
        <v>562</v>
      </c>
      <c r="D68" s="770"/>
      <c r="E68" s="770"/>
      <c r="F68" s="770"/>
      <c r="G68" s="770"/>
      <c r="H68" s="770"/>
      <c r="I68" s="770"/>
      <c r="J68" s="770"/>
      <c r="K68" s="770"/>
      <c r="L68" s="770"/>
      <c r="M68" s="770"/>
      <c r="N68" s="770"/>
      <c r="O68" s="770"/>
      <c r="P68" s="770"/>
      <c r="Q68" s="770"/>
      <c r="R68" s="770"/>
      <c r="S68" s="770"/>
      <c r="T68" s="770"/>
      <c r="U68" s="770"/>
      <c r="V68" s="770"/>
      <c r="W68" s="770"/>
      <c r="X68" s="770"/>
      <c r="Y68" s="770"/>
      <c r="Z68" s="770"/>
      <c r="AA68" s="770"/>
      <c r="AB68" s="770"/>
      <c r="AC68" s="770"/>
      <c r="AD68" s="770"/>
      <c r="AE68" s="770"/>
      <c r="AF68" s="770"/>
      <c r="AG68" s="770"/>
      <c r="AH68" s="770"/>
      <c r="AI68" s="770"/>
      <c r="AJ68" s="770"/>
      <c r="AK68" s="770"/>
      <c r="AL68" s="770"/>
      <c r="AM68" s="770"/>
      <c r="AN68" s="770"/>
      <c r="AO68" s="770"/>
      <c r="AP68" s="770"/>
      <c r="AQ68" s="770"/>
      <c r="AR68" s="770"/>
      <c r="AS68" s="770"/>
      <c r="AT68" s="770"/>
      <c r="AU68" s="770"/>
      <c r="AV68" s="770"/>
      <c r="AW68" s="770"/>
      <c r="AX68" s="770"/>
      <c r="AY68" s="770"/>
      <c r="AZ68" s="770"/>
      <c r="BA68" s="770"/>
      <c r="BB68" s="770"/>
      <c r="BC68" s="770"/>
      <c r="BD68" s="770"/>
      <c r="BE68" s="770"/>
      <c r="BF68" s="770"/>
      <c r="BG68" s="770"/>
      <c r="BH68" s="770"/>
      <c r="BI68" s="770"/>
      <c r="BJ68" s="770"/>
      <c r="BK68" s="770"/>
      <c r="BL68" s="770"/>
      <c r="BM68" s="770"/>
      <c r="BN68" s="770"/>
      <c r="BO68" s="770"/>
      <c r="BP68" s="770"/>
      <c r="BQ68" s="770"/>
      <c r="BR68" s="770"/>
      <c r="BS68" s="770"/>
      <c r="BT68" s="770"/>
      <c r="BU68" s="770"/>
      <c r="BV68" s="770"/>
      <c r="BW68" s="770"/>
      <c r="BX68" s="770"/>
      <c r="BY68" s="770"/>
      <c r="BZ68" s="770"/>
      <c r="CA68" s="770"/>
      <c r="CB68" s="770"/>
      <c r="CC68" s="770"/>
      <c r="CD68" s="770"/>
      <c r="CE68" s="770"/>
      <c r="CF68" s="770"/>
      <c r="CG68" s="770"/>
      <c r="CH68" s="770"/>
      <c r="CI68" s="770"/>
      <c r="CJ68" s="770"/>
      <c r="CK68" s="770"/>
      <c r="CL68" s="770"/>
      <c r="CM68" s="770"/>
      <c r="CN68" s="770"/>
      <c r="CO68" s="770"/>
      <c r="CP68" s="770"/>
      <c r="CQ68" s="770"/>
      <c r="CR68" s="770"/>
      <c r="CS68" s="770"/>
      <c r="CT68" s="770"/>
      <c r="CU68" s="770"/>
      <c r="CV68" s="770"/>
      <c r="CW68" s="770"/>
      <c r="CX68" s="770"/>
      <c r="CY68" s="770"/>
      <c r="CZ68" s="770"/>
      <c r="DA68" s="770"/>
      <c r="DB68" s="770"/>
      <c r="DC68" s="770"/>
      <c r="DD68" s="770"/>
      <c r="DE68" s="770"/>
      <c r="DF68" s="770"/>
      <c r="DG68" s="770"/>
      <c r="DH68" s="770"/>
      <c r="DI68" s="770"/>
      <c r="DJ68" s="770"/>
      <c r="DK68" s="770"/>
      <c r="DL68" s="770"/>
      <c r="DM68" s="770"/>
      <c r="DN68" s="770"/>
      <c r="DO68" s="770"/>
      <c r="DP68" s="770"/>
      <c r="DQ68" s="770"/>
      <c r="DR68" s="770"/>
      <c r="DS68" s="770"/>
      <c r="DT68" s="770"/>
      <c r="DU68" s="770"/>
      <c r="DV68" s="770"/>
      <c r="DW68" s="770"/>
      <c r="DX68" s="770"/>
    </row>
    <row r="69" spans="2:128" x14ac:dyDescent="0.2">
      <c r="B69" s="772" t="s">
        <v>59</v>
      </c>
      <c r="C69" s="770" t="s">
        <v>563</v>
      </c>
      <c r="D69" s="770"/>
      <c r="E69" s="770"/>
      <c r="F69" s="770"/>
      <c r="G69" s="770"/>
      <c r="H69" s="770"/>
      <c r="I69" s="770"/>
      <c r="J69" s="770"/>
      <c r="K69" s="770"/>
      <c r="L69" s="770"/>
      <c r="M69" s="770"/>
      <c r="N69" s="770"/>
      <c r="O69" s="770"/>
      <c r="P69" s="770"/>
      <c r="Q69" s="770"/>
      <c r="R69" s="770"/>
      <c r="S69" s="770"/>
      <c r="T69" s="770"/>
      <c r="U69" s="770"/>
      <c r="V69" s="770"/>
      <c r="W69" s="770"/>
      <c r="X69" s="770"/>
      <c r="Y69" s="770"/>
      <c r="Z69" s="770"/>
      <c r="AA69" s="770"/>
      <c r="AB69" s="770"/>
      <c r="AC69" s="770"/>
      <c r="AD69" s="770"/>
      <c r="AE69" s="770"/>
      <c r="AF69" s="770"/>
      <c r="AG69" s="770"/>
      <c r="AH69" s="770"/>
      <c r="AI69" s="770"/>
      <c r="AJ69" s="770"/>
      <c r="AK69" s="770"/>
      <c r="AL69" s="770"/>
      <c r="AM69" s="770"/>
      <c r="AN69" s="770"/>
      <c r="AO69" s="770"/>
      <c r="AP69" s="770"/>
      <c r="AQ69" s="770"/>
      <c r="AR69" s="770"/>
      <c r="AS69" s="770"/>
      <c r="AT69" s="770"/>
      <c r="AU69" s="770"/>
      <c r="AV69" s="770"/>
      <c r="AW69" s="770"/>
      <c r="AX69" s="770"/>
      <c r="AY69" s="770"/>
      <c r="AZ69" s="770"/>
      <c r="BA69" s="770"/>
      <c r="BB69" s="770"/>
      <c r="BC69" s="770"/>
      <c r="BD69" s="770"/>
      <c r="BE69" s="770"/>
      <c r="BF69" s="770"/>
      <c r="BG69" s="770"/>
      <c r="BH69" s="770"/>
      <c r="BI69" s="770"/>
      <c r="BJ69" s="770"/>
      <c r="BK69" s="770"/>
      <c r="BL69" s="770"/>
      <c r="BM69" s="770"/>
      <c r="BN69" s="770"/>
      <c r="BO69" s="770"/>
      <c r="BP69" s="770"/>
      <c r="BQ69" s="770"/>
      <c r="BR69" s="770"/>
      <c r="BS69" s="770"/>
      <c r="BT69" s="770"/>
      <c r="BU69" s="770"/>
      <c r="BV69" s="770"/>
      <c r="BW69" s="770"/>
      <c r="BX69" s="770"/>
      <c r="BY69" s="770"/>
      <c r="BZ69" s="770"/>
      <c r="CA69" s="770"/>
      <c r="CB69" s="770"/>
      <c r="CC69" s="770"/>
      <c r="CD69" s="770"/>
      <c r="CE69" s="770"/>
      <c r="CF69" s="770"/>
      <c r="CG69" s="770"/>
      <c r="CH69" s="770"/>
      <c r="CI69" s="770"/>
      <c r="CJ69" s="770"/>
      <c r="CK69" s="770"/>
      <c r="CL69" s="770"/>
      <c r="CM69" s="770"/>
      <c r="CN69" s="770"/>
      <c r="CO69" s="770"/>
      <c r="CP69" s="770"/>
      <c r="CQ69" s="770"/>
      <c r="CR69" s="770"/>
      <c r="CS69" s="770"/>
      <c r="CT69" s="770"/>
      <c r="CU69" s="770"/>
      <c r="CV69" s="770"/>
      <c r="CW69" s="770"/>
      <c r="CX69" s="770"/>
      <c r="CY69" s="770"/>
      <c r="CZ69" s="770"/>
      <c r="DA69" s="770"/>
      <c r="DB69" s="770"/>
      <c r="DC69" s="770"/>
      <c r="DD69" s="770"/>
      <c r="DE69" s="770"/>
      <c r="DF69" s="770"/>
      <c r="DG69" s="770"/>
      <c r="DH69" s="770"/>
      <c r="DI69" s="770"/>
      <c r="DJ69" s="770"/>
      <c r="DK69" s="770"/>
      <c r="DL69" s="770"/>
      <c r="DM69" s="770"/>
      <c r="DN69" s="770"/>
      <c r="DO69" s="770"/>
      <c r="DP69" s="770"/>
      <c r="DQ69" s="770"/>
      <c r="DR69" s="770"/>
      <c r="DS69" s="770"/>
      <c r="DT69" s="770"/>
      <c r="DU69" s="770"/>
      <c r="DV69" s="770"/>
      <c r="DW69" s="770"/>
      <c r="DX69" s="770"/>
    </row>
    <row r="70" spans="2:128" x14ac:dyDescent="0.2">
      <c r="B70" s="772" t="s">
        <v>564</v>
      </c>
      <c r="C70" s="770" t="s">
        <v>565</v>
      </c>
      <c r="D70" s="770"/>
      <c r="E70" s="770"/>
      <c r="F70" s="770"/>
      <c r="G70" s="770"/>
      <c r="H70" s="770"/>
      <c r="I70" s="770"/>
      <c r="J70" s="770"/>
      <c r="K70" s="770"/>
      <c r="L70" s="770"/>
      <c r="M70" s="770"/>
      <c r="N70" s="770"/>
      <c r="O70" s="770"/>
      <c r="P70" s="770"/>
      <c r="Q70" s="770"/>
      <c r="R70" s="770"/>
      <c r="S70" s="770"/>
      <c r="T70" s="770"/>
      <c r="U70" s="770"/>
      <c r="V70" s="770"/>
      <c r="W70" s="770"/>
      <c r="X70" s="770"/>
      <c r="Y70" s="770"/>
      <c r="Z70" s="770"/>
      <c r="AA70" s="770"/>
      <c r="AB70" s="770"/>
      <c r="AC70" s="770"/>
      <c r="AD70" s="770"/>
      <c r="AE70" s="770"/>
      <c r="AF70" s="770"/>
      <c r="AG70" s="770"/>
      <c r="AH70" s="770"/>
      <c r="AI70" s="770"/>
      <c r="AJ70" s="770"/>
      <c r="AK70" s="770"/>
      <c r="AL70" s="770"/>
      <c r="AM70" s="770"/>
      <c r="AN70" s="770"/>
      <c r="AO70" s="770"/>
      <c r="AP70" s="770"/>
      <c r="AQ70" s="770"/>
      <c r="AR70" s="770"/>
      <c r="AS70" s="770"/>
      <c r="AT70" s="770"/>
      <c r="AU70" s="770"/>
      <c r="AV70" s="770"/>
      <c r="AW70" s="770"/>
      <c r="AX70" s="770"/>
      <c r="AY70" s="770"/>
      <c r="AZ70" s="770"/>
      <c r="BA70" s="770"/>
      <c r="BB70" s="770"/>
      <c r="BC70" s="770"/>
      <c r="BD70" s="770"/>
      <c r="BE70" s="770"/>
      <c r="BF70" s="770"/>
      <c r="BG70" s="770"/>
      <c r="BH70" s="770"/>
      <c r="BI70" s="770"/>
      <c r="BJ70" s="770"/>
      <c r="BK70" s="770"/>
      <c r="BL70" s="770"/>
      <c r="BM70" s="770"/>
      <c r="BN70" s="770"/>
      <c r="BO70" s="770"/>
      <c r="BP70" s="770"/>
      <c r="BQ70" s="770"/>
      <c r="BR70" s="770"/>
      <c r="BS70" s="770"/>
      <c r="BT70" s="770"/>
      <c r="BU70" s="770"/>
      <c r="BV70" s="770"/>
      <c r="BW70" s="770"/>
      <c r="BX70" s="770"/>
      <c r="BY70" s="770"/>
      <c r="BZ70" s="770"/>
      <c r="CA70" s="770"/>
      <c r="CB70" s="770"/>
      <c r="CC70" s="770"/>
      <c r="CD70" s="770"/>
      <c r="CE70" s="770"/>
      <c r="CF70" s="770"/>
      <c r="CG70" s="770"/>
      <c r="CH70" s="770"/>
      <c r="CI70" s="770"/>
      <c r="CJ70" s="770"/>
      <c r="CK70" s="770"/>
      <c r="CL70" s="770"/>
      <c r="CM70" s="770"/>
      <c r="CN70" s="770"/>
      <c r="CO70" s="770"/>
      <c r="CP70" s="770"/>
      <c r="CQ70" s="770"/>
      <c r="CR70" s="770"/>
      <c r="CS70" s="770"/>
      <c r="CT70" s="770"/>
      <c r="CU70" s="770"/>
      <c r="CV70" s="770"/>
      <c r="CW70" s="770"/>
      <c r="CX70" s="770"/>
      <c r="CY70" s="770"/>
      <c r="CZ70" s="770"/>
      <c r="DA70" s="770"/>
      <c r="DB70" s="770"/>
      <c r="DC70" s="770"/>
      <c r="DD70" s="770"/>
      <c r="DE70" s="770"/>
      <c r="DF70" s="770"/>
      <c r="DG70" s="770"/>
      <c r="DH70" s="770"/>
      <c r="DI70" s="770"/>
      <c r="DJ70" s="770"/>
      <c r="DK70" s="770"/>
      <c r="DL70" s="770"/>
      <c r="DM70" s="770"/>
      <c r="DN70" s="770"/>
      <c r="DO70" s="770"/>
      <c r="DP70" s="770"/>
      <c r="DQ70" s="770"/>
      <c r="DR70" s="770"/>
      <c r="DS70" s="770"/>
      <c r="DT70" s="770"/>
      <c r="DU70" s="770"/>
      <c r="DV70" s="770"/>
      <c r="DW70" s="770"/>
      <c r="DX70" s="770"/>
    </row>
    <row r="71" spans="2:128" x14ac:dyDescent="0.2">
      <c r="B71" s="772" t="s">
        <v>566</v>
      </c>
      <c r="C71" s="770" t="s">
        <v>567</v>
      </c>
      <c r="D71" s="770"/>
      <c r="E71" s="770"/>
      <c r="F71" s="770"/>
      <c r="G71" s="770"/>
      <c r="H71" s="770"/>
      <c r="I71" s="770"/>
      <c r="J71" s="770"/>
      <c r="K71" s="770"/>
      <c r="L71" s="770"/>
      <c r="M71" s="770"/>
      <c r="N71" s="770"/>
      <c r="O71" s="770"/>
      <c r="P71" s="770"/>
      <c r="Q71" s="770"/>
      <c r="R71" s="770"/>
      <c r="S71" s="770"/>
      <c r="T71" s="770"/>
      <c r="U71" s="770"/>
      <c r="V71" s="770"/>
      <c r="W71" s="770"/>
      <c r="X71" s="770"/>
      <c r="Y71" s="770"/>
      <c r="Z71" s="770"/>
      <c r="AA71" s="770"/>
      <c r="AB71" s="770"/>
      <c r="AC71" s="770"/>
      <c r="AD71" s="770"/>
      <c r="AE71" s="770"/>
      <c r="AF71" s="770"/>
      <c r="AG71" s="770"/>
      <c r="AH71" s="770"/>
      <c r="AI71" s="770"/>
      <c r="AJ71" s="770"/>
      <c r="AK71" s="770"/>
      <c r="AL71" s="770"/>
      <c r="AM71" s="770"/>
      <c r="AN71" s="770"/>
      <c r="AO71" s="770"/>
      <c r="AP71" s="770"/>
      <c r="AQ71" s="770"/>
      <c r="AR71" s="770"/>
      <c r="AS71" s="770"/>
      <c r="AT71" s="770"/>
      <c r="AU71" s="770"/>
      <c r="AV71" s="770"/>
      <c r="AW71" s="770"/>
      <c r="AX71" s="770"/>
      <c r="AY71" s="770"/>
      <c r="AZ71" s="770"/>
      <c r="BA71" s="770"/>
      <c r="BB71" s="770"/>
      <c r="BC71" s="770"/>
      <c r="BD71" s="770"/>
      <c r="BE71" s="770"/>
      <c r="BF71" s="770"/>
      <c r="BG71" s="770"/>
      <c r="BH71" s="770"/>
      <c r="BI71" s="770"/>
      <c r="BJ71" s="770"/>
      <c r="BK71" s="770"/>
      <c r="BL71" s="770"/>
      <c r="BM71" s="770"/>
      <c r="BN71" s="770"/>
      <c r="BO71" s="770"/>
      <c r="BP71" s="770"/>
      <c r="BQ71" s="770"/>
      <c r="BR71" s="770"/>
      <c r="BS71" s="770"/>
      <c r="BT71" s="770"/>
      <c r="BU71" s="770"/>
      <c r="BV71" s="770"/>
      <c r="BW71" s="770"/>
      <c r="BX71" s="770"/>
      <c r="BY71" s="770"/>
      <c r="BZ71" s="770"/>
      <c r="CA71" s="770"/>
      <c r="CB71" s="770"/>
      <c r="CC71" s="770"/>
      <c r="CD71" s="770"/>
      <c r="CE71" s="770"/>
      <c r="CF71" s="770"/>
      <c r="CG71" s="770"/>
      <c r="CH71" s="770"/>
      <c r="CI71" s="770"/>
      <c r="CJ71" s="770"/>
      <c r="CK71" s="770"/>
      <c r="CL71" s="770"/>
      <c r="CM71" s="770"/>
      <c r="CN71" s="770"/>
      <c r="CO71" s="770"/>
      <c r="CP71" s="770"/>
      <c r="CQ71" s="770"/>
      <c r="CR71" s="770"/>
      <c r="CS71" s="770"/>
      <c r="CT71" s="770"/>
      <c r="CU71" s="770"/>
      <c r="CV71" s="770"/>
      <c r="CW71" s="770"/>
      <c r="CX71" s="770"/>
      <c r="CY71" s="770"/>
      <c r="CZ71" s="770"/>
      <c r="DA71" s="770"/>
      <c r="DB71" s="770"/>
      <c r="DC71" s="770"/>
      <c r="DD71" s="770"/>
      <c r="DE71" s="770"/>
      <c r="DF71" s="770"/>
      <c r="DG71" s="770"/>
      <c r="DH71" s="770"/>
      <c r="DI71" s="770"/>
      <c r="DJ71" s="770"/>
      <c r="DK71" s="770"/>
      <c r="DL71" s="770"/>
      <c r="DM71" s="770"/>
      <c r="DN71" s="770"/>
      <c r="DO71" s="770"/>
      <c r="DP71" s="770"/>
      <c r="DQ71" s="770"/>
      <c r="DR71" s="770"/>
      <c r="DS71" s="770"/>
      <c r="DT71" s="770"/>
      <c r="DU71" s="770"/>
      <c r="DV71" s="770"/>
      <c r="DW71" s="770"/>
      <c r="DX71" s="770"/>
    </row>
    <row r="72" spans="2:128" x14ac:dyDescent="0.2">
      <c r="B72" s="772" t="s">
        <v>568</v>
      </c>
      <c r="C72" s="770"/>
      <c r="D72" s="770"/>
      <c r="E72" s="770"/>
      <c r="F72" s="770"/>
      <c r="G72" s="770"/>
      <c r="H72" s="770"/>
      <c r="I72" s="770"/>
      <c r="J72" s="770"/>
      <c r="K72" s="770"/>
      <c r="L72" s="770"/>
      <c r="M72" s="770"/>
      <c r="N72" s="770"/>
      <c r="O72" s="770"/>
      <c r="P72" s="770"/>
      <c r="Q72" s="770"/>
      <c r="R72" s="770"/>
      <c r="S72" s="770"/>
      <c r="T72" s="770"/>
      <c r="U72" s="770"/>
      <c r="V72" s="770"/>
      <c r="W72" s="770"/>
      <c r="X72" s="770"/>
      <c r="Y72" s="770"/>
      <c r="Z72" s="770"/>
      <c r="AA72" s="770"/>
      <c r="AB72" s="770"/>
      <c r="AC72" s="770"/>
      <c r="AD72" s="770"/>
      <c r="AE72" s="770"/>
      <c r="AF72" s="770"/>
      <c r="AG72" s="770"/>
      <c r="AH72" s="770"/>
      <c r="AI72" s="770"/>
      <c r="AJ72" s="770"/>
      <c r="AK72" s="770"/>
      <c r="AL72" s="770"/>
      <c r="AM72" s="770"/>
      <c r="AN72" s="770"/>
      <c r="AO72" s="770"/>
      <c r="AP72" s="770"/>
      <c r="AQ72" s="770"/>
      <c r="AR72" s="770"/>
      <c r="AS72" s="770"/>
      <c r="AT72" s="770"/>
      <c r="AU72" s="770"/>
      <c r="AV72" s="770"/>
      <c r="AW72" s="770"/>
      <c r="AX72" s="770"/>
      <c r="AY72" s="770"/>
      <c r="AZ72" s="770"/>
      <c r="BA72" s="770"/>
      <c r="BB72" s="770"/>
      <c r="BC72" s="770"/>
      <c r="BD72" s="770"/>
      <c r="BE72" s="770"/>
      <c r="BF72" s="770"/>
      <c r="BG72" s="770"/>
      <c r="BH72" s="770"/>
      <c r="BI72" s="770"/>
      <c r="BJ72" s="770"/>
      <c r="BK72" s="770"/>
      <c r="BL72" s="770"/>
      <c r="BM72" s="770"/>
      <c r="BN72" s="770"/>
      <c r="BO72" s="770"/>
      <c r="BP72" s="770"/>
      <c r="BQ72" s="770"/>
      <c r="BR72" s="770"/>
      <c r="BS72" s="770"/>
      <c r="BT72" s="770"/>
      <c r="BU72" s="770"/>
      <c r="BV72" s="770"/>
      <c r="BW72" s="770"/>
      <c r="BX72" s="770"/>
      <c r="BY72" s="770"/>
      <c r="BZ72" s="770"/>
      <c r="CA72" s="770"/>
      <c r="CB72" s="770"/>
      <c r="CC72" s="770"/>
      <c r="CD72" s="770"/>
      <c r="CE72" s="770"/>
      <c r="CF72" s="770"/>
      <c r="CG72" s="770"/>
      <c r="CH72" s="770"/>
      <c r="CI72" s="770"/>
      <c r="CJ72" s="770"/>
      <c r="CK72" s="770"/>
      <c r="CL72" s="770"/>
      <c r="CM72" s="770"/>
      <c r="CN72" s="770"/>
      <c r="CO72" s="770"/>
      <c r="CP72" s="770"/>
      <c r="CQ72" s="770"/>
      <c r="CR72" s="770"/>
      <c r="CS72" s="770"/>
      <c r="CT72" s="770"/>
      <c r="CU72" s="770"/>
      <c r="CV72" s="770"/>
      <c r="CW72" s="770"/>
      <c r="CX72" s="770"/>
      <c r="CY72" s="770"/>
      <c r="CZ72" s="770"/>
      <c r="DA72" s="770"/>
      <c r="DB72" s="770"/>
      <c r="DC72" s="770"/>
      <c r="DD72" s="770"/>
      <c r="DE72" s="770"/>
      <c r="DF72" s="770"/>
      <c r="DG72" s="770"/>
      <c r="DH72" s="770"/>
      <c r="DI72" s="770"/>
      <c r="DJ72" s="770"/>
      <c r="DK72" s="770"/>
      <c r="DL72" s="770"/>
      <c r="DM72" s="770"/>
      <c r="DN72" s="770"/>
      <c r="DO72" s="770"/>
      <c r="DP72" s="770"/>
      <c r="DQ72" s="770"/>
      <c r="DR72" s="770"/>
      <c r="DS72" s="770"/>
      <c r="DT72" s="770"/>
      <c r="DU72" s="770"/>
      <c r="DV72" s="770"/>
      <c r="DW72" s="770"/>
      <c r="DX72" s="770"/>
    </row>
    <row r="73" spans="2:128" x14ac:dyDescent="0.2">
      <c r="B73" s="772" t="s">
        <v>60</v>
      </c>
      <c r="C73" s="770"/>
      <c r="D73" s="770"/>
      <c r="E73" s="770"/>
      <c r="F73" s="770"/>
      <c r="G73" s="770"/>
      <c r="H73" s="770"/>
      <c r="I73" s="770"/>
      <c r="J73" s="770"/>
      <c r="K73" s="770"/>
      <c r="L73" s="770"/>
      <c r="M73" s="770"/>
      <c r="N73" s="770"/>
      <c r="O73" s="770"/>
      <c r="P73" s="770"/>
      <c r="Q73" s="770"/>
      <c r="R73" s="770"/>
      <c r="S73" s="770"/>
      <c r="T73" s="770"/>
      <c r="U73" s="770"/>
      <c r="V73" s="770"/>
      <c r="W73" s="770"/>
      <c r="X73" s="770"/>
      <c r="Y73" s="770"/>
      <c r="Z73" s="770"/>
      <c r="AA73" s="770"/>
      <c r="AB73" s="770"/>
      <c r="AC73" s="770"/>
      <c r="AD73" s="770"/>
      <c r="AE73" s="770"/>
      <c r="AF73" s="770"/>
      <c r="AG73" s="770"/>
      <c r="AH73" s="770"/>
      <c r="AI73" s="770"/>
      <c r="AJ73" s="770"/>
      <c r="AK73" s="770"/>
      <c r="AL73" s="770"/>
      <c r="AM73" s="770"/>
      <c r="AN73" s="770"/>
      <c r="AO73" s="770"/>
      <c r="AP73" s="770"/>
      <c r="AQ73" s="770"/>
      <c r="AR73" s="770"/>
      <c r="AS73" s="770"/>
      <c r="AT73" s="770"/>
      <c r="AU73" s="770"/>
      <c r="AV73" s="770"/>
      <c r="AW73" s="770"/>
      <c r="AX73" s="770"/>
      <c r="AY73" s="770"/>
      <c r="AZ73" s="770"/>
      <c r="BA73" s="770"/>
      <c r="BB73" s="770"/>
      <c r="BC73" s="770"/>
      <c r="BD73" s="770"/>
      <c r="BE73" s="770"/>
      <c r="BF73" s="770"/>
      <c r="BG73" s="770"/>
      <c r="BH73" s="770"/>
      <c r="BI73" s="770"/>
      <c r="BJ73" s="770"/>
      <c r="BK73" s="770"/>
      <c r="BL73" s="770"/>
      <c r="BM73" s="770"/>
      <c r="BN73" s="770"/>
      <c r="BO73" s="770"/>
      <c r="BP73" s="770"/>
      <c r="BQ73" s="770"/>
      <c r="BR73" s="770"/>
      <c r="BS73" s="770"/>
      <c r="BT73" s="770"/>
      <c r="BU73" s="770"/>
      <c r="BV73" s="770"/>
      <c r="BW73" s="770"/>
      <c r="BX73" s="770"/>
      <c r="BY73" s="770"/>
      <c r="BZ73" s="770"/>
      <c r="CA73" s="770"/>
      <c r="CB73" s="770"/>
      <c r="CC73" s="770"/>
      <c r="CD73" s="770"/>
      <c r="CE73" s="770"/>
      <c r="CF73" s="770"/>
      <c r="CG73" s="770"/>
      <c r="CH73" s="770"/>
      <c r="CI73" s="770"/>
      <c r="CJ73" s="770"/>
      <c r="CK73" s="770"/>
      <c r="CL73" s="770"/>
      <c r="CM73" s="770"/>
      <c r="CN73" s="770"/>
      <c r="CO73" s="770"/>
      <c r="CP73" s="770"/>
      <c r="CQ73" s="770"/>
      <c r="CR73" s="770"/>
      <c r="CS73" s="770"/>
      <c r="CT73" s="770"/>
      <c r="CU73" s="770"/>
      <c r="CV73" s="770"/>
      <c r="CW73" s="770"/>
      <c r="CX73" s="770"/>
      <c r="CY73" s="770"/>
      <c r="CZ73" s="770"/>
      <c r="DA73" s="770"/>
      <c r="DB73" s="770"/>
      <c r="DC73" s="770"/>
      <c r="DD73" s="770"/>
      <c r="DE73" s="770"/>
      <c r="DF73" s="770"/>
      <c r="DG73" s="770"/>
      <c r="DH73" s="770"/>
      <c r="DI73" s="770"/>
      <c r="DJ73" s="770"/>
      <c r="DK73" s="770"/>
      <c r="DL73" s="770"/>
      <c r="DM73" s="770"/>
      <c r="DN73" s="770"/>
      <c r="DO73" s="770"/>
      <c r="DP73" s="770"/>
      <c r="DQ73" s="770"/>
      <c r="DR73" s="770"/>
      <c r="DS73" s="770"/>
      <c r="DT73" s="770"/>
      <c r="DU73" s="770"/>
      <c r="DV73" s="770"/>
      <c r="DW73" s="770"/>
      <c r="DX73" s="770"/>
    </row>
    <row r="74" spans="2:128" x14ac:dyDescent="0.2">
      <c r="B74" s="772" t="s">
        <v>61</v>
      </c>
      <c r="C74" s="770" t="s">
        <v>569</v>
      </c>
      <c r="D74" s="770"/>
      <c r="E74" s="770"/>
      <c r="F74" s="770"/>
      <c r="G74" s="770"/>
      <c r="H74" s="770"/>
      <c r="I74" s="770"/>
      <c r="J74" s="770"/>
      <c r="K74" s="770"/>
      <c r="L74" s="770"/>
      <c r="M74" s="770"/>
      <c r="N74" s="770"/>
      <c r="O74" s="770"/>
      <c r="P74" s="770"/>
      <c r="Q74" s="770"/>
      <c r="R74" s="770"/>
      <c r="S74" s="770"/>
      <c r="T74" s="770"/>
      <c r="U74" s="770"/>
      <c r="V74" s="770"/>
      <c r="W74" s="770"/>
      <c r="X74" s="770"/>
      <c r="Y74" s="770"/>
      <c r="Z74" s="770"/>
      <c r="AA74" s="770"/>
      <c r="AB74" s="770"/>
      <c r="AC74" s="770"/>
      <c r="AD74" s="770"/>
      <c r="AE74" s="770"/>
      <c r="AF74" s="770"/>
      <c r="AG74" s="770"/>
      <c r="AH74" s="770"/>
      <c r="AI74" s="770"/>
      <c r="AJ74" s="770"/>
      <c r="AK74" s="770"/>
      <c r="AL74" s="770"/>
      <c r="AM74" s="770"/>
      <c r="AN74" s="770"/>
      <c r="AO74" s="770"/>
      <c r="AP74" s="770"/>
      <c r="AQ74" s="770"/>
      <c r="AR74" s="770"/>
      <c r="AS74" s="770"/>
      <c r="AT74" s="770"/>
      <c r="AU74" s="770"/>
      <c r="AV74" s="770"/>
      <c r="AW74" s="770"/>
      <c r="AX74" s="770"/>
      <c r="AY74" s="770"/>
      <c r="AZ74" s="770"/>
      <c r="BA74" s="770"/>
      <c r="BB74" s="770"/>
      <c r="BC74" s="770"/>
      <c r="BD74" s="770"/>
      <c r="BE74" s="770"/>
      <c r="BF74" s="770"/>
      <c r="BG74" s="770"/>
      <c r="BH74" s="770"/>
      <c r="BI74" s="770"/>
      <c r="BJ74" s="770"/>
      <c r="BK74" s="770"/>
      <c r="BL74" s="770"/>
      <c r="BM74" s="770"/>
      <c r="BN74" s="770"/>
      <c r="BO74" s="770"/>
      <c r="BP74" s="770"/>
      <c r="BQ74" s="770"/>
      <c r="BR74" s="770"/>
      <c r="BS74" s="770"/>
      <c r="BT74" s="770"/>
      <c r="BU74" s="770"/>
      <c r="BV74" s="770"/>
      <c r="BW74" s="770"/>
      <c r="BX74" s="770"/>
      <c r="BY74" s="770"/>
      <c r="BZ74" s="770"/>
      <c r="CA74" s="770"/>
      <c r="CB74" s="770"/>
      <c r="CC74" s="770"/>
      <c r="CD74" s="770"/>
      <c r="CE74" s="770"/>
      <c r="CF74" s="770"/>
      <c r="CG74" s="770"/>
      <c r="CH74" s="770"/>
      <c r="CI74" s="770"/>
      <c r="CJ74" s="770"/>
      <c r="CK74" s="770"/>
      <c r="CL74" s="770"/>
      <c r="CM74" s="770"/>
      <c r="CN74" s="770"/>
      <c r="CO74" s="770"/>
      <c r="CP74" s="770"/>
      <c r="CQ74" s="770"/>
      <c r="CR74" s="770"/>
      <c r="CS74" s="770"/>
      <c r="CT74" s="770"/>
      <c r="CU74" s="770"/>
      <c r="CV74" s="770"/>
      <c r="CW74" s="770"/>
      <c r="CX74" s="770"/>
      <c r="CY74" s="770"/>
      <c r="CZ74" s="770"/>
      <c r="DA74" s="770"/>
      <c r="DB74" s="770"/>
      <c r="DC74" s="770"/>
      <c r="DD74" s="770"/>
      <c r="DE74" s="770"/>
      <c r="DF74" s="770"/>
      <c r="DG74" s="770"/>
      <c r="DH74" s="770"/>
      <c r="DI74" s="770"/>
      <c r="DJ74" s="770"/>
      <c r="DK74" s="770"/>
      <c r="DL74" s="770"/>
      <c r="DM74" s="770"/>
      <c r="DN74" s="770"/>
      <c r="DO74" s="770"/>
      <c r="DP74" s="770"/>
      <c r="DQ74" s="770"/>
      <c r="DR74" s="770"/>
      <c r="DS74" s="770"/>
      <c r="DT74" s="770"/>
      <c r="DU74" s="770"/>
      <c r="DV74" s="770"/>
      <c r="DW74" s="770"/>
      <c r="DX74" s="770"/>
    </row>
    <row r="75" spans="2:128" x14ac:dyDescent="0.2">
      <c r="B75" s="772" t="s">
        <v>62</v>
      </c>
      <c r="C75" s="770" t="s">
        <v>491</v>
      </c>
      <c r="D75" s="770"/>
      <c r="E75" s="770"/>
      <c r="F75" s="770"/>
      <c r="G75" s="770"/>
      <c r="H75" s="770"/>
      <c r="I75" s="770"/>
      <c r="J75" s="770"/>
      <c r="K75" s="770"/>
      <c r="L75" s="770"/>
      <c r="M75" s="770"/>
      <c r="N75" s="770"/>
      <c r="O75" s="770"/>
      <c r="P75" s="770"/>
      <c r="Q75" s="770"/>
      <c r="R75" s="770"/>
      <c r="S75" s="770"/>
      <c r="T75" s="770"/>
      <c r="U75" s="770"/>
      <c r="V75" s="770"/>
      <c r="W75" s="770"/>
      <c r="X75" s="770"/>
      <c r="Y75" s="770"/>
      <c r="Z75" s="770"/>
      <c r="AA75" s="770"/>
      <c r="AB75" s="770"/>
      <c r="AC75" s="770"/>
      <c r="AD75" s="770"/>
      <c r="AE75" s="770"/>
      <c r="AF75" s="770"/>
      <c r="AG75" s="770"/>
      <c r="AH75" s="770"/>
      <c r="AI75" s="770"/>
      <c r="AJ75" s="770"/>
      <c r="AK75" s="770"/>
      <c r="AL75" s="770"/>
      <c r="AM75" s="770"/>
      <c r="AN75" s="770"/>
      <c r="AO75" s="770"/>
      <c r="AP75" s="770"/>
      <c r="AQ75" s="770"/>
      <c r="AR75" s="770"/>
      <c r="AS75" s="770"/>
      <c r="AT75" s="770"/>
      <c r="AU75" s="770"/>
      <c r="AV75" s="770"/>
      <c r="AW75" s="770"/>
      <c r="AX75" s="770"/>
      <c r="AY75" s="770"/>
      <c r="AZ75" s="770"/>
      <c r="BA75" s="770"/>
      <c r="BB75" s="770"/>
      <c r="BC75" s="770"/>
      <c r="BD75" s="770"/>
      <c r="BE75" s="770"/>
      <c r="BF75" s="770"/>
      <c r="BG75" s="770"/>
      <c r="BH75" s="770"/>
      <c r="BI75" s="770"/>
      <c r="BJ75" s="770"/>
      <c r="BK75" s="770"/>
      <c r="BL75" s="770"/>
      <c r="BM75" s="770"/>
      <c r="BN75" s="770"/>
      <c r="BO75" s="770"/>
      <c r="BP75" s="770"/>
      <c r="BQ75" s="770"/>
      <c r="BR75" s="770"/>
      <c r="BS75" s="770"/>
      <c r="BT75" s="770"/>
      <c r="BU75" s="770"/>
      <c r="BV75" s="770"/>
      <c r="BW75" s="770"/>
      <c r="BX75" s="770"/>
      <c r="BY75" s="770"/>
      <c r="BZ75" s="770"/>
      <c r="CA75" s="770"/>
      <c r="CB75" s="770"/>
      <c r="CC75" s="770"/>
      <c r="CD75" s="770"/>
      <c r="CE75" s="770"/>
      <c r="CF75" s="770"/>
      <c r="CG75" s="770"/>
      <c r="CH75" s="770"/>
      <c r="CI75" s="770"/>
      <c r="CJ75" s="770"/>
      <c r="CK75" s="770"/>
      <c r="CL75" s="770"/>
      <c r="CM75" s="770"/>
      <c r="CN75" s="770"/>
      <c r="CO75" s="770"/>
      <c r="CP75" s="770"/>
      <c r="CQ75" s="770"/>
      <c r="CR75" s="770"/>
      <c r="CS75" s="770"/>
      <c r="CT75" s="770"/>
      <c r="CU75" s="770"/>
      <c r="CV75" s="770"/>
      <c r="CW75" s="770"/>
      <c r="CX75" s="770"/>
      <c r="CY75" s="770"/>
      <c r="CZ75" s="770"/>
      <c r="DA75" s="770"/>
      <c r="DB75" s="770"/>
      <c r="DC75" s="770"/>
      <c r="DD75" s="770"/>
      <c r="DE75" s="770"/>
      <c r="DF75" s="770"/>
      <c r="DG75" s="770"/>
      <c r="DH75" s="770"/>
      <c r="DI75" s="770"/>
      <c r="DJ75" s="770"/>
      <c r="DK75" s="770"/>
      <c r="DL75" s="770"/>
      <c r="DM75" s="770"/>
      <c r="DN75" s="770"/>
      <c r="DO75" s="770"/>
      <c r="DP75" s="770"/>
      <c r="DQ75" s="770"/>
      <c r="DR75" s="770"/>
      <c r="DS75" s="770"/>
      <c r="DT75" s="770"/>
      <c r="DU75" s="770"/>
      <c r="DV75" s="770"/>
      <c r="DW75" s="770"/>
      <c r="DX75" s="770"/>
    </row>
    <row r="76" spans="2:128" x14ac:dyDescent="0.2">
      <c r="B76" s="772" t="s">
        <v>63</v>
      </c>
      <c r="C76" s="770" t="s">
        <v>570</v>
      </c>
      <c r="D76" s="770"/>
      <c r="E76" s="770"/>
      <c r="F76" s="770"/>
      <c r="G76" s="770"/>
      <c r="H76" s="770"/>
      <c r="I76" s="770"/>
      <c r="J76" s="770"/>
      <c r="K76" s="770"/>
      <c r="L76" s="770"/>
      <c r="M76" s="770"/>
      <c r="N76" s="770"/>
      <c r="O76" s="770"/>
      <c r="P76" s="770"/>
      <c r="Q76" s="770"/>
      <c r="R76" s="770"/>
      <c r="S76" s="770"/>
      <c r="T76" s="770"/>
      <c r="U76" s="770"/>
      <c r="V76" s="770"/>
      <c r="W76" s="770"/>
      <c r="X76" s="770"/>
      <c r="Y76" s="770"/>
      <c r="Z76" s="770"/>
      <c r="AA76" s="770"/>
      <c r="AB76" s="770"/>
      <c r="AC76" s="770"/>
      <c r="AD76" s="770"/>
      <c r="AE76" s="770"/>
      <c r="AF76" s="770"/>
      <c r="AG76" s="770"/>
      <c r="AH76" s="770"/>
      <c r="AI76" s="770"/>
      <c r="AJ76" s="770"/>
      <c r="AK76" s="770"/>
      <c r="AL76" s="770"/>
      <c r="AM76" s="770"/>
      <c r="AN76" s="770"/>
      <c r="AO76" s="770"/>
      <c r="AP76" s="770"/>
      <c r="AQ76" s="770"/>
      <c r="AR76" s="770"/>
      <c r="AS76" s="770"/>
      <c r="AT76" s="770"/>
      <c r="AU76" s="770"/>
      <c r="AV76" s="770"/>
      <c r="AW76" s="770"/>
      <c r="AX76" s="770"/>
      <c r="AY76" s="770"/>
      <c r="AZ76" s="770"/>
      <c r="BA76" s="770"/>
      <c r="BB76" s="770"/>
      <c r="BC76" s="770"/>
      <c r="BD76" s="770"/>
      <c r="BE76" s="770"/>
      <c r="BF76" s="770"/>
      <c r="BG76" s="770"/>
      <c r="BH76" s="770"/>
      <c r="BI76" s="770"/>
      <c r="BJ76" s="770"/>
      <c r="BK76" s="770"/>
      <c r="BL76" s="770"/>
      <c r="BM76" s="770"/>
      <c r="BN76" s="770"/>
      <c r="BO76" s="770"/>
      <c r="BP76" s="770"/>
      <c r="BQ76" s="770"/>
      <c r="BR76" s="770"/>
      <c r="BS76" s="770"/>
      <c r="BT76" s="770"/>
      <c r="BU76" s="770"/>
      <c r="BV76" s="770"/>
      <c r="BW76" s="770"/>
      <c r="BX76" s="770"/>
      <c r="BY76" s="770"/>
      <c r="BZ76" s="770"/>
      <c r="CA76" s="770"/>
      <c r="CB76" s="770"/>
      <c r="CC76" s="770"/>
      <c r="CD76" s="770"/>
      <c r="CE76" s="770"/>
      <c r="CF76" s="770"/>
      <c r="CG76" s="770"/>
      <c r="CH76" s="770"/>
      <c r="CI76" s="770"/>
      <c r="CJ76" s="770"/>
      <c r="CK76" s="770"/>
      <c r="CL76" s="770"/>
      <c r="CM76" s="770"/>
      <c r="CN76" s="770"/>
      <c r="CO76" s="770"/>
      <c r="CP76" s="770"/>
      <c r="CQ76" s="770"/>
      <c r="CR76" s="770"/>
      <c r="CS76" s="770"/>
      <c r="CT76" s="770"/>
      <c r="CU76" s="770"/>
      <c r="CV76" s="770"/>
      <c r="CW76" s="770"/>
      <c r="CX76" s="770"/>
      <c r="CY76" s="770"/>
      <c r="CZ76" s="770"/>
      <c r="DA76" s="770"/>
      <c r="DB76" s="770"/>
      <c r="DC76" s="770"/>
      <c r="DD76" s="770"/>
      <c r="DE76" s="770"/>
      <c r="DF76" s="770"/>
      <c r="DG76" s="770"/>
      <c r="DH76" s="770"/>
      <c r="DI76" s="770"/>
      <c r="DJ76" s="770"/>
      <c r="DK76" s="770"/>
      <c r="DL76" s="770"/>
      <c r="DM76" s="770"/>
      <c r="DN76" s="770"/>
      <c r="DO76" s="770"/>
      <c r="DP76" s="770"/>
      <c r="DQ76" s="770"/>
      <c r="DR76" s="770"/>
      <c r="DS76" s="770"/>
      <c r="DT76" s="770"/>
      <c r="DU76" s="770"/>
      <c r="DV76" s="770"/>
      <c r="DW76" s="770"/>
      <c r="DX76" s="770"/>
    </row>
    <row r="77" spans="2:128" x14ac:dyDescent="0.2">
      <c r="B77" s="772" t="s">
        <v>64</v>
      </c>
      <c r="C77" s="770" t="s">
        <v>571</v>
      </c>
      <c r="D77" s="770"/>
      <c r="E77" s="770"/>
      <c r="F77" s="770"/>
      <c r="G77" s="770"/>
      <c r="H77" s="770"/>
      <c r="I77" s="770"/>
      <c r="J77" s="770"/>
      <c r="K77" s="770"/>
      <c r="L77" s="770"/>
      <c r="M77" s="770"/>
      <c r="N77" s="770"/>
      <c r="O77" s="770"/>
      <c r="P77" s="770"/>
      <c r="Q77" s="770"/>
      <c r="R77" s="770"/>
      <c r="S77" s="770"/>
      <c r="T77" s="770"/>
      <c r="U77" s="770"/>
      <c r="V77" s="770"/>
      <c r="W77" s="770"/>
      <c r="X77" s="770"/>
      <c r="Y77" s="770"/>
      <c r="Z77" s="770"/>
      <c r="AA77" s="770"/>
      <c r="AB77" s="770"/>
      <c r="AC77" s="770"/>
      <c r="AD77" s="770"/>
      <c r="AE77" s="770"/>
      <c r="AF77" s="770"/>
      <c r="AG77" s="770"/>
      <c r="AH77" s="770"/>
      <c r="AI77" s="770"/>
      <c r="AJ77" s="770"/>
      <c r="AK77" s="770"/>
      <c r="AL77" s="770"/>
      <c r="AM77" s="770"/>
      <c r="AN77" s="770"/>
      <c r="AO77" s="770"/>
      <c r="AP77" s="770"/>
      <c r="AQ77" s="770"/>
      <c r="AR77" s="770"/>
      <c r="AS77" s="770"/>
      <c r="AT77" s="770"/>
      <c r="AU77" s="770"/>
      <c r="AV77" s="770"/>
      <c r="AW77" s="770"/>
      <c r="AX77" s="770"/>
      <c r="AY77" s="770"/>
      <c r="AZ77" s="770"/>
      <c r="BA77" s="770"/>
      <c r="BB77" s="770"/>
      <c r="BC77" s="770"/>
      <c r="BD77" s="770"/>
      <c r="BE77" s="770"/>
      <c r="BF77" s="770"/>
      <c r="BG77" s="770"/>
      <c r="BH77" s="770"/>
      <c r="BI77" s="770"/>
      <c r="BJ77" s="770"/>
      <c r="BK77" s="770"/>
      <c r="BL77" s="770"/>
      <c r="BM77" s="770"/>
      <c r="BN77" s="770"/>
      <c r="BO77" s="770"/>
      <c r="BP77" s="770"/>
      <c r="BQ77" s="770"/>
      <c r="BR77" s="770"/>
      <c r="BS77" s="770"/>
      <c r="BT77" s="770"/>
      <c r="BU77" s="770"/>
      <c r="BV77" s="770"/>
      <c r="BW77" s="770"/>
      <c r="BX77" s="770"/>
      <c r="BY77" s="770"/>
      <c r="BZ77" s="770"/>
      <c r="CA77" s="770"/>
      <c r="CB77" s="770"/>
      <c r="CC77" s="770"/>
      <c r="CD77" s="770"/>
      <c r="CE77" s="770"/>
      <c r="CF77" s="770"/>
      <c r="CG77" s="770"/>
      <c r="CH77" s="770"/>
      <c r="CI77" s="770"/>
      <c r="CJ77" s="770"/>
      <c r="CK77" s="770"/>
      <c r="CL77" s="770"/>
      <c r="CM77" s="770"/>
      <c r="CN77" s="770"/>
      <c r="CO77" s="770"/>
      <c r="CP77" s="770"/>
      <c r="CQ77" s="770"/>
      <c r="CR77" s="770"/>
      <c r="CS77" s="770"/>
      <c r="CT77" s="770"/>
      <c r="CU77" s="770"/>
      <c r="CV77" s="770"/>
      <c r="CW77" s="770"/>
      <c r="CX77" s="770"/>
      <c r="CY77" s="770"/>
      <c r="CZ77" s="770"/>
      <c r="DA77" s="770"/>
      <c r="DB77" s="770"/>
      <c r="DC77" s="770"/>
      <c r="DD77" s="770"/>
      <c r="DE77" s="770"/>
      <c r="DF77" s="770"/>
      <c r="DG77" s="770"/>
      <c r="DH77" s="770"/>
      <c r="DI77" s="770"/>
      <c r="DJ77" s="770"/>
      <c r="DK77" s="770"/>
      <c r="DL77" s="770"/>
      <c r="DM77" s="770"/>
      <c r="DN77" s="770"/>
      <c r="DO77" s="770"/>
      <c r="DP77" s="770"/>
      <c r="DQ77" s="770"/>
      <c r="DR77" s="770"/>
      <c r="DS77" s="770"/>
      <c r="DT77" s="770"/>
      <c r="DU77" s="770"/>
      <c r="DV77" s="770"/>
      <c r="DW77" s="770"/>
      <c r="DX77" s="770"/>
    </row>
    <row r="78" spans="2:128" x14ac:dyDescent="0.2">
      <c r="B78" s="772" t="s">
        <v>65</v>
      </c>
      <c r="C78" s="770" t="s">
        <v>572</v>
      </c>
      <c r="D78" s="770"/>
      <c r="E78" s="770"/>
      <c r="F78" s="770"/>
      <c r="G78" s="770"/>
      <c r="H78" s="770"/>
      <c r="I78" s="770"/>
      <c r="J78" s="770"/>
      <c r="K78" s="770"/>
      <c r="L78" s="770"/>
      <c r="M78" s="770"/>
      <c r="N78" s="770"/>
      <c r="O78" s="770"/>
      <c r="P78" s="770"/>
      <c r="Q78" s="770"/>
      <c r="R78" s="770"/>
      <c r="S78" s="770"/>
      <c r="T78" s="770"/>
      <c r="U78" s="770"/>
      <c r="V78" s="770"/>
      <c r="W78" s="770"/>
      <c r="X78" s="770"/>
      <c r="Y78" s="770"/>
      <c r="Z78" s="770"/>
      <c r="AA78" s="770"/>
      <c r="AB78" s="770"/>
      <c r="AC78" s="770"/>
      <c r="AD78" s="770"/>
      <c r="AE78" s="770"/>
      <c r="AF78" s="770"/>
      <c r="AG78" s="770"/>
      <c r="AH78" s="770"/>
      <c r="AI78" s="770"/>
      <c r="AJ78" s="770"/>
      <c r="AK78" s="770"/>
      <c r="AL78" s="770"/>
      <c r="AM78" s="770"/>
      <c r="AN78" s="770"/>
      <c r="AO78" s="770"/>
      <c r="AP78" s="770"/>
      <c r="AQ78" s="770"/>
      <c r="AR78" s="770"/>
      <c r="AS78" s="770"/>
      <c r="AT78" s="770"/>
      <c r="AU78" s="770"/>
      <c r="AV78" s="770"/>
      <c r="AW78" s="770"/>
      <c r="AX78" s="770"/>
      <c r="AY78" s="770"/>
      <c r="AZ78" s="770"/>
      <c r="BA78" s="770"/>
      <c r="BB78" s="770"/>
      <c r="BC78" s="770"/>
      <c r="BD78" s="770"/>
      <c r="BE78" s="770"/>
      <c r="BF78" s="770"/>
      <c r="BG78" s="770"/>
      <c r="BH78" s="770"/>
      <c r="BI78" s="770"/>
      <c r="BJ78" s="770"/>
      <c r="BK78" s="770"/>
      <c r="BL78" s="770"/>
      <c r="BM78" s="770"/>
      <c r="BN78" s="770"/>
      <c r="BO78" s="770"/>
      <c r="BP78" s="770"/>
      <c r="BQ78" s="770"/>
      <c r="BR78" s="770"/>
      <c r="BS78" s="770"/>
      <c r="BT78" s="770"/>
      <c r="BU78" s="770"/>
      <c r="BV78" s="770"/>
      <c r="BW78" s="770"/>
      <c r="BX78" s="770"/>
      <c r="BY78" s="770"/>
      <c r="BZ78" s="770"/>
      <c r="CA78" s="770"/>
      <c r="CB78" s="770"/>
      <c r="CC78" s="770"/>
      <c r="CD78" s="770"/>
      <c r="CE78" s="770"/>
      <c r="CF78" s="770"/>
      <c r="CG78" s="770"/>
      <c r="CH78" s="770"/>
      <c r="CI78" s="770"/>
      <c r="CJ78" s="770"/>
      <c r="CK78" s="770"/>
      <c r="CL78" s="770"/>
      <c r="CM78" s="770"/>
      <c r="CN78" s="770"/>
      <c r="CO78" s="770"/>
      <c r="CP78" s="770"/>
      <c r="CQ78" s="770"/>
      <c r="CR78" s="770"/>
      <c r="CS78" s="770"/>
      <c r="CT78" s="770"/>
      <c r="CU78" s="770"/>
      <c r="CV78" s="770"/>
      <c r="CW78" s="770"/>
      <c r="CX78" s="770"/>
      <c r="CY78" s="770"/>
      <c r="CZ78" s="770"/>
      <c r="DA78" s="770"/>
      <c r="DB78" s="770"/>
      <c r="DC78" s="770"/>
      <c r="DD78" s="770"/>
      <c r="DE78" s="770"/>
      <c r="DF78" s="770"/>
      <c r="DG78" s="770"/>
      <c r="DH78" s="770"/>
      <c r="DI78" s="770"/>
      <c r="DJ78" s="770"/>
      <c r="DK78" s="770"/>
      <c r="DL78" s="770"/>
      <c r="DM78" s="770"/>
      <c r="DN78" s="770"/>
      <c r="DO78" s="770"/>
      <c r="DP78" s="770"/>
      <c r="DQ78" s="770"/>
      <c r="DR78" s="770"/>
      <c r="DS78" s="770"/>
      <c r="DT78" s="770"/>
      <c r="DU78" s="770"/>
      <c r="DV78" s="770"/>
      <c r="DW78" s="770"/>
      <c r="DX78" s="770"/>
    </row>
    <row r="79" spans="2:128" x14ac:dyDescent="0.2">
      <c r="B79" s="772" t="s">
        <v>66</v>
      </c>
      <c r="C79" s="770" t="s">
        <v>573</v>
      </c>
      <c r="D79" s="770"/>
      <c r="E79" s="770"/>
      <c r="F79" s="770"/>
      <c r="G79" s="770"/>
      <c r="H79" s="770"/>
      <c r="I79" s="770"/>
      <c r="J79" s="770"/>
      <c r="K79" s="770"/>
      <c r="L79" s="770"/>
      <c r="M79" s="770"/>
      <c r="N79" s="770"/>
      <c r="O79" s="770"/>
      <c r="P79" s="770"/>
      <c r="Q79" s="770"/>
      <c r="R79" s="770"/>
      <c r="S79" s="770"/>
      <c r="T79" s="770"/>
      <c r="U79" s="770"/>
      <c r="V79" s="770"/>
      <c r="W79" s="770"/>
      <c r="X79" s="770"/>
      <c r="Y79" s="770"/>
      <c r="Z79" s="770"/>
      <c r="AA79" s="770"/>
      <c r="AB79" s="770"/>
      <c r="AC79" s="770"/>
      <c r="AD79" s="770"/>
      <c r="AE79" s="770"/>
      <c r="AF79" s="770"/>
      <c r="AG79" s="770"/>
      <c r="AH79" s="770"/>
      <c r="AI79" s="770"/>
      <c r="AJ79" s="770"/>
      <c r="AK79" s="770"/>
      <c r="AL79" s="770"/>
      <c r="AM79" s="770"/>
      <c r="AN79" s="770"/>
      <c r="AO79" s="770"/>
      <c r="AP79" s="770"/>
      <c r="AQ79" s="770"/>
      <c r="AR79" s="770"/>
      <c r="AS79" s="770"/>
      <c r="AT79" s="770"/>
      <c r="AU79" s="770"/>
      <c r="AV79" s="770"/>
      <c r="AW79" s="770"/>
      <c r="AX79" s="770"/>
      <c r="AY79" s="770"/>
      <c r="AZ79" s="770"/>
      <c r="BA79" s="770"/>
      <c r="BB79" s="770"/>
      <c r="BC79" s="770"/>
      <c r="BD79" s="770"/>
      <c r="BE79" s="770"/>
      <c r="BF79" s="770"/>
      <c r="BG79" s="770"/>
      <c r="BH79" s="770"/>
      <c r="BI79" s="770"/>
      <c r="BJ79" s="770"/>
      <c r="BK79" s="770"/>
      <c r="BL79" s="770"/>
      <c r="BM79" s="770"/>
      <c r="BN79" s="770"/>
      <c r="BO79" s="770"/>
      <c r="BP79" s="770"/>
      <c r="BQ79" s="770"/>
      <c r="BR79" s="770"/>
      <c r="BS79" s="770"/>
      <c r="BT79" s="770"/>
      <c r="BU79" s="770"/>
      <c r="BV79" s="770"/>
      <c r="BW79" s="770"/>
      <c r="BX79" s="770"/>
      <c r="BY79" s="770"/>
      <c r="BZ79" s="770"/>
      <c r="CA79" s="770"/>
      <c r="CB79" s="770"/>
      <c r="CC79" s="770"/>
      <c r="CD79" s="770"/>
      <c r="CE79" s="770"/>
      <c r="CF79" s="770"/>
      <c r="CG79" s="770"/>
      <c r="CH79" s="770"/>
      <c r="CI79" s="770"/>
      <c r="CJ79" s="770"/>
      <c r="CK79" s="770"/>
      <c r="CL79" s="770"/>
      <c r="CM79" s="770"/>
      <c r="CN79" s="770"/>
      <c r="CO79" s="770"/>
      <c r="CP79" s="770"/>
      <c r="CQ79" s="770"/>
      <c r="CR79" s="770"/>
      <c r="CS79" s="770"/>
      <c r="CT79" s="770"/>
      <c r="CU79" s="770"/>
      <c r="CV79" s="770"/>
      <c r="CW79" s="770"/>
      <c r="CX79" s="770"/>
      <c r="CY79" s="770"/>
      <c r="CZ79" s="770"/>
      <c r="DA79" s="770"/>
      <c r="DB79" s="770"/>
      <c r="DC79" s="770"/>
      <c r="DD79" s="770"/>
      <c r="DE79" s="770"/>
      <c r="DF79" s="770"/>
      <c r="DG79" s="770"/>
      <c r="DH79" s="770"/>
      <c r="DI79" s="770"/>
      <c r="DJ79" s="770"/>
      <c r="DK79" s="770"/>
      <c r="DL79" s="770"/>
      <c r="DM79" s="770"/>
      <c r="DN79" s="770"/>
      <c r="DO79" s="770"/>
      <c r="DP79" s="770"/>
      <c r="DQ79" s="770"/>
      <c r="DR79" s="770"/>
      <c r="DS79" s="770"/>
      <c r="DT79" s="770"/>
      <c r="DU79" s="770"/>
      <c r="DV79" s="770"/>
      <c r="DW79" s="770"/>
      <c r="DX79" s="770"/>
    </row>
    <row r="80" spans="2:128" x14ac:dyDescent="0.2">
      <c r="B80" s="772" t="s">
        <v>67</v>
      </c>
      <c r="C80" s="770" t="s">
        <v>574</v>
      </c>
      <c r="D80" s="770"/>
      <c r="E80" s="770"/>
      <c r="F80" s="770"/>
      <c r="G80" s="770"/>
      <c r="H80" s="770"/>
      <c r="I80" s="770"/>
      <c r="J80" s="770"/>
      <c r="K80" s="770"/>
      <c r="L80" s="770"/>
      <c r="M80" s="770"/>
      <c r="N80" s="770"/>
      <c r="O80" s="770"/>
      <c r="P80" s="770"/>
      <c r="Q80" s="770"/>
      <c r="R80" s="770"/>
      <c r="S80" s="770"/>
      <c r="T80" s="770"/>
      <c r="U80" s="770"/>
      <c r="V80" s="770"/>
      <c r="W80" s="770"/>
      <c r="X80" s="770"/>
      <c r="Y80" s="770"/>
      <c r="Z80" s="770"/>
      <c r="AA80" s="770"/>
      <c r="AB80" s="770"/>
      <c r="AC80" s="770"/>
      <c r="AD80" s="770"/>
      <c r="AE80" s="770"/>
      <c r="AF80" s="770"/>
      <c r="AG80" s="770"/>
      <c r="AH80" s="770"/>
      <c r="AI80" s="770"/>
      <c r="AJ80" s="770"/>
      <c r="AK80" s="770"/>
      <c r="AL80" s="770"/>
      <c r="AM80" s="770"/>
      <c r="AN80" s="770"/>
      <c r="AO80" s="770"/>
      <c r="AP80" s="770"/>
      <c r="AQ80" s="770"/>
      <c r="AR80" s="770"/>
      <c r="AS80" s="770"/>
      <c r="AT80" s="770"/>
      <c r="AU80" s="770"/>
      <c r="AV80" s="770"/>
      <c r="AW80" s="770"/>
      <c r="AX80" s="770"/>
      <c r="AY80" s="770"/>
      <c r="AZ80" s="770"/>
      <c r="BA80" s="770"/>
      <c r="BB80" s="770"/>
      <c r="BC80" s="770"/>
      <c r="BD80" s="770"/>
      <c r="BE80" s="770"/>
      <c r="BF80" s="770"/>
      <c r="BG80" s="770"/>
      <c r="BH80" s="770"/>
      <c r="BI80" s="770"/>
      <c r="BJ80" s="770"/>
      <c r="BK80" s="770"/>
      <c r="BL80" s="770"/>
      <c r="BM80" s="770"/>
      <c r="BN80" s="770"/>
      <c r="BO80" s="770"/>
      <c r="BP80" s="770"/>
      <c r="BQ80" s="770"/>
      <c r="BR80" s="770"/>
      <c r="BS80" s="770"/>
      <c r="BT80" s="770"/>
      <c r="BU80" s="770"/>
      <c r="BV80" s="770"/>
      <c r="BW80" s="770"/>
      <c r="BX80" s="770"/>
      <c r="BY80" s="770"/>
      <c r="BZ80" s="770"/>
      <c r="CA80" s="770"/>
      <c r="CB80" s="770"/>
      <c r="CC80" s="770"/>
      <c r="CD80" s="770"/>
      <c r="CE80" s="770"/>
      <c r="CF80" s="770"/>
      <c r="CG80" s="770"/>
      <c r="CH80" s="770"/>
      <c r="CI80" s="770"/>
      <c r="CJ80" s="770"/>
      <c r="CK80" s="770"/>
      <c r="CL80" s="770"/>
      <c r="CM80" s="770"/>
      <c r="CN80" s="770"/>
      <c r="CO80" s="770"/>
      <c r="CP80" s="770"/>
      <c r="CQ80" s="770"/>
      <c r="CR80" s="770"/>
      <c r="CS80" s="770"/>
      <c r="CT80" s="770"/>
      <c r="CU80" s="770"/>
      <c r="CV80" s="770"/>
      <c r="CW80" s="770"/>
      <c r="CX80" s="770"/>
      <c r="CY80" s="770"/>
      <c r="CZ80" s="770"/>
      <c r="DA80" s="770"/>
      <c r="DB80" s="770"/>
      <c r="DC80" s="770"/>
      <c r="DD80" s="770"/>
      <c r="DE80" s="770"/>
      <c r="DF80" s="770"/>
      <c r="DG80" s="770"/>
      <c r="DH80" s="770"/>
      <c r="DI80" s="770"/>
      <c r="DJ80" s="770"/>
      <c r="DK80" s="770"/>
      <c r="DL80" s="770"/>
      <c r="DM80" s="770"/>
      <c r="DN80" s="770"/>
      <c r="DO80" s="770"/>
      <c r="DP80" s="770"/>
      <c r="DQ80" s="770"/>
      <c r="DR80" s="770"/>
      <c r="DS80" s="770"/>
      <c r="DT80" s="770"/>
      <c r="DU80" s="770"/>
      <c r="DV80" s="770"/>
      <c r="DW80" s="770"/>
      <c r="DX80" s="770"/>
    </row>
    <row r="81" spans="2:128" x14ac:dyDescent="0.2">
      <c r="B81" s="772" t="s">
        <v>68</v>
      </c>
      <c r="C81" s="770" t="s">
        <v>575</v>
      </c>
      <c r="D81" s="770"/>
      <c r="E81" s="770"/>
      <c r="F81" s="770"/>
      <c r="G81" s="770"/>
      <c r="H81" s="770"/>
      <c r="I81" s="770"/>
      <c r="J81" s="770"/>
      <c r="K81" s="770"/>
      <c r="L81" s="770"/>
      <c r="M81" s="770"/>
      <c r="N81" s="770"/>
      <c r="O81" s="770"/>
      <c r="P81" s="770"/>
      <c r="Q81" s="770"/>
      <c r="R81" s="770"/>
      <c r="S81" s="770"/>
      <c r="T81" s="770"/>
      <c r="U81" s="770"/>
      <c r="V81" s="770"/>
      <c r="W81" s="770"/>
      <c r="X81" s="770"/>
      <c r="Y81" s="770"/>
      <c r="Z81" s="770"/>
      <c r="AA81" s="770"/>
      <c r="AB81" s="770"/>
      <c r="AC81" s="770"/>
      <c r="AD81" s="770"/>
      <c r="AE81" s="770"/>
      <c r="AF81" s="770"/>
      <c r="AG81" s="770"/>
      <c r="AH81" s="770"/>
      <c r="AI81" s="770"/>
      <c r="AJ81" s="770"/>
      <c r="AK81" s="770"/>
      <c r="AL81" s="770"/>
      <c r="AM81" s="770"/>
      <c r="AN81" s="770"/>
      <c r="AO81" s="770"/>
      <c r="AP81" s="770"/>
      <c r="AQ81" s="770"/>
      <c r="AR81" s="770"/>
      <c r="AS81" s="770"/>
      <c r="AT81" s="770"/>
      <c r="AU81" s="770"/>
      <c r="AV81" s="770"/>
      <c r="AW81" s="770"/>
      <c r="AX81" s="770"/>
      <c r="AY81" s="770"/>
      <c r="AZ81" s="770"/>
      <c r="BA81" s="770"/>
      <c r="BB81" s="770"/>
      <c r="BC81" s="770"/>
      <c r="BD81" s="770"/>
      <c r="BE81" s="770"/>
      <c r="BF81" s="770"/>
      <c r="BG81" s="770"/>
      <c r="BH81" s="770"/>
      <c r="BI81" s="770"/>
      <c r="BJ81" s="770"/>
      <c r="BK81" s="770"/>
      <c r="BL81" s="770"/>
      <c r="BM81" s="770"/>
      <c r="BN81" s="770"/>
      <c r="BO81" s="770"/>
      <c r="BP81" s="770"/>
      <c r="BQ81" s="770"/>
      <c r="BR81" s="770"/>
      <c r="BS81" s="770"/>
      <c r="BT81" s="770"/>
      <c r="BU81" s="770"/>
      <c r="BV81" s="770"/>
      <c r="BW81" s="770"/>
      <c r="BX81" s="770"/>
      <c r="BY81" s="770"/>
      <c r="BZ81" s="770"/>
      <c r="CA81" s="770"/>
      <c r="CB81" s="770"/>
      <c r="CC81" s="770"/>
      <c r="CD81" s="770"/>
      <c r="CE81" s="770"/>
      <c r="CF81" s="770"/>
      <c r="CG81" s="770"/>
      <c r="CH81" s="770"/>
      <c r="CI81" s="770"/>
      <c r="CJ81" s="770"/>
      <c r="CK81" s="770"/>
      <c r="CL81" s="770"/>
      <c r="CM81" s="770"/>
      <c r="CN81" s="770"/>
      <c r="CO81" s="770"/>
      <c r="CP81" s="770"/>
      <c r="CQ81" s="770"/>
      <c r="CR81" s="770"/>
      <c r="CS81" s="770"/>
      <c r="CT81" s="770"/>
      <c r="CU81" s="770"/>
      <c r="CV81" s="770"/>
      <c r="CW81" s="770"/>
      <c r="CX81" s="770"/>
      <c r="CY81" s="770"/>
      <c r="CZ81" s="770"/>
      <c r="DA81" s="770"/>
      <c r="DB81" s="770"/>
      <c r="DC81" s="770"/>
      <c r="DD81" s="770"/>
      <c r="DE81" s="770"/>
      <c r="DF81" s="770"/>
      <c r="DG81" s="770"/>
      <c r="DH81" s="770"/>
      <c r="DI81" s="770"/>
      <c r="DJ81" s="770"/>
      <c r="DK81" s="770"/>
      <c r="DL81" s="770"/>
      <c r="DM81" s="770"/>
      <c r="DN81" s="770"/>
      <c r="DO81" s="770"/>
      <c r="DP81" s="770"/>
      <c r="DQ81" s="770"/>
      <c r="DR81" s="770"/>
      <c r="DS81" s="770"/>
      <c r="DT81" s="770"/>
      <c r="DU81" s="770"/>
      <c r="DV81" s="770"/>
      <c r="DW81" s="770"/>
      <c r="DX81" s="770"/>
    </row>
    <row r="82" spans="2:128" x14ac:dyDescent="0.2">
      <c r="B82" s="772" t="s">
        <v>100</v>
      </c>
      <c r="C82" s="770"/>
      <c r="D82" s="770"/>
      <c r="E82" s="770"/>
      <c r="F82" s="770"/>
      <c r="G82" s="770"/>
      <c r="H82" s="770"/>
      <c r="I82" s="770"/>
      <c r="J82" s="770"/>
      <c r="K82" s="770"/>
      <c r="L82" s="770"/>
      <c r="M82" s="770"/>
      <c r="N82" s="770"/>
      <c r="O82" s="770"/>
      <c r="P82" s="770"/>
      <c r="Q82" s="770"/>
      <c r="R82" s="770"/>
      <c r="S82" s="770"/>
      <c r="T82" s="770"/>
      <c r="U82" s="770"/>
      <c r="V82" s="770"/>
      <c r="W82" s="770"/>
      <c r="X82" s="770"/>
      <c r="Y82" s="770"/>
      <c r="Z82" s="770"/>
      <c r="AA82" s="770"/>
      <c r="AB82" s="770"/>
      <c r="AC82" s="770"/>
      <c r="AD82" s="770"/>
      <c r="AE82" s="770"/>
      <c r="AF82" s="770"/>
      <c r="AG82" s="770"/>
      <c r="AH82" s="770"/>
      <c r="AI82" s="770"/>
      <c r="AJ82" s="770"/>
      <c r="AK82" s="770"/>
      <c r="AL82" s="770"/>
      <c r="AM82" s="770"/>
      <c r="AN82" s="770"/>
      <c r="AO82" s="770"/>
      <c r="AP82" s="770"/>
      <c r="AQ82" s="770"/>
      <c r="AR82" s="770"/>
      <c r="AS82" s="770"/>
      <c r="AT82" s="770"/>
      <c r="AU82" s="770"/>
      <c r="AV82" s="770"/>
      <c r="AW82" s="770"/>
      <c r="AX82" s="770"/>
      <c r="AY82" s="770"/>
      <c r="AZ82" s="770"/>
      <c r="BA82" s="770"/>
      <c r="BB82" s="770"/>
      <c r="BC82" s="770"/>
      <c r="BD82" s="770"/>
      <c r="BE82" s="770"/>
      <c r="BF82" s="770"/>
      <c r="BG82" s="770"/>
      <c r="BH82" s="770"/>
      <c r="BI82" s="770"/>
      <c r="BJ82" s="770"/>
      <c r="BK82" s="770"/>
      <c r="BL82" s="770"/>
      <c r="BM82" s="770"/>
      <c r="BN82" s="770"/>
      <c r="BO82" s="770"/>
      <c r="BP82" s="770"/>
      <c r="BQ82" s="770"/>
      <c r="BR82" s="770"/>
      <c r="BS82" s="770"/>
      <c r="BT82" s="770"/>
      <c r="BU82" s="770"/>
      <c r="BV82" s="770"/>
      <c r="BW82" s="770"/>
      <c r="BX82" s="770"/>
      <c r="BY82" s="770"/>
      <c r="BZ82" s="770"/>
      <c r="CA82" s="770"/>
      <c r="CB82" s="770"/>
      <c r="CC82" s="770"/>
      <c r="CD82" s="770"/>
      <c r="CE82" s="770"/>
      <c r="CF82" s="770"/>
      <c r="CG82" s="770"/>
      <c r="CH82" s="770"/>
      <c r="CI82" s="770"/>
      <c r="CJ82" s="770"/>
      <c r="CK82" s="770"/>
      <c r="CL82" s="770"/>
      <c r="CM82" s="770"/>
      <c r="CN82" s="770"/>
      <c r="CO82" s="770"/>
      <c r="CP82" s="770"/>
      <c r="CQ82" s="770"/>
      <c r="CR82" s="770"/>
      <c r="CS82" s="770"/>
      <c r="CT82" s="770"/>
      <c r="CU82" s="770"/>
      <c r="CV82" s="770"/>
      <c r="CW82" s="770"/>
      <c r="CX82" s="770"/>
      <c r="CY82" s="770"/>
      <c r="CZ82" s="770"/>
      <c r="DA82" s="770"/>
      <c r="DB82" s="770"/>
      <c r="DC82" s="770"/>
      <c r="DD82" s="770"/>
      <c r="DE82" s="770"/>
      <c r="DF82" s="770"/>
      <c r="DG82" s="770"/>
      <c r="DH82" s="770"/>
      <c r="DI82" s="770"/>
      <c r="DJ82" s="770"/>
      <c r="DK82" s="770"/>
      <c r="DL82" s="770"/>
      <c r="DM82" s="770"/>
      <c r="DN82" s="770"/>
      <c r="DO82" s="770"/>
      <c r="DP82" s="770"/>
      <c r="DQ82" s="770"/>
      <c r="DR82" s="770"/>
      <c r="DS82" s="770"/>
      <c r="DT82" s="770"/>
      <c r="DU82" s="770"/>
      <c r="DV82" s="770"/>
      <c r="DW82" s="770"/>
      <c r="DX82" s="770"/>
    </row>
    <row r="83" spans="2:128" x14ac:dyDescent="0.2">
      <c r="B83" s="772" t="s">
        <v>101</v>
      </c>
      <c r="C83" s="770"/>
      <c r="D83" s="770"/>
      <c r="E83" s="770"/>
      <c r="F83" s="770"/>
      <c r="G83" s="770"/>
      <c r="H83" s="770"/>
      <c r="I83" s="770"/>
      <c r="J83" s="770"/>
      <c r="K83" s="770"/>
      <c r="L83" s="770"/>
      <c r="M83" s="770"/>
      <c r="N83" s="770"/>
      <c r="O83" s="770"/>
      <c r="P83" s="770"/>
      <c r="Q83" s="770"/>
      <c r="R83" s="770"/>
      <c r="S83" s="770"/>
      <c r="T83" s="770"/>
      <c r="U83" s="770"/>
      <c r="V83" s="770"/>
      <c r="W83" s="770"/>
      <c r="X83" s="770"/>
      <c r="Y83" s="770"/>
      <c r="Z83" s="770"/>
      <c r="AA83" s="770"/>
      <c r="AB83" s="770"/>
      <c r="AC83" s="770"/>
      <c r="AD83" s="770"/>
      <c r="AE83" s="770"/>
      <c r="AF83" s="770"/>
      <c r="AG83" s="770"/>
      <c r="AH83" s="770"/>
      <c r="AI83" s="770"/>
      <c r="AJ83" s="770"/>
      <c r="AK83" s="770"/>
      <c r="AL83" s="770"/>
      <c r="AM83" s="770"/>
      <c r="AN83" s="770"/>
      <c r="AO83" s="770"/>
      <c r="AP83" s="770"/>
      <c r="AQ83" s="770"/>
      <c r="AR83" s="770"/>
      <c r="AS83" s="770"/>
      <c r="AT83" s="770"/>
      <c r="AU83" s="770"/>
      <c r="AV83" s="770"/>
      <c r="AW83" s="770"/>
      <c r="AX83" s="770"/>
      <c r="AY83" s="770"/>
      <c r="AZ83" s="770"/>
      <c r="BA83" s="770"/>
      <c r="BB83" s="770"/>
      <c r="BC83" s="770"/>
      <c r="BD83" s="770"/>
      <c r="BE83" s="770"/>
      <c r="BF83" s="770"/>
      <c r="BG83" s="770"/>
      <c r="BH83" s="770"/>
      <c r="BI83" s="770"/>
      <c r="BJ83" s="770"/>
      <c r="BK83" s="770"/>
      <c r="BL83" s="770"/>
      <c r="BM83" s="770"/>
      <c r="BN83" s="770"/>
      <c r="BO83" s="770"/>
      <c r="BP83" s="770"/>
      <c r="BQ83" s="770"/>
      <c r="BR83" s="770"/>
      <c r="BS83" s="770"/>
      <c r="BT83" s="770"/>
      <c r="BU83" s="770"/>
      <c r="BV83" s="770"/>
      <c r="BW83" s="770"/>
      <c r="BX83" s="770"/>
      <c r="BY83" s="770"/>
      <c r="BZ83" s="770"/>
      <c r="CA83" s="770"/>
      <c r="CB83" s="770"/>
      <c r="CC83" s="770"/>
      <c r="CD83" s="770"/>
      <c r="CE83" s="770"/>
      <c r="CF83" s="770"/>
      <c r="CG83" s="770"/>
      <c r="CH83" s="770"/>
      <c r="CI83" s="770"/>
      <c r="CJ83" s="770"/>
      <c r="CK83" s="770"/>
      <c r="CL83" s="770"/>
      <c r="CM83" s="770"/>
      <c r="CN83" s="770"/>
      <c r="CO83" s="770"/>
      <c r="CP83" s="770"/>
      <c r="CQ83" s="770"/>
      <c r="CR83" s="770"/>
      <c r="CS83" s="770"/>
      <c r="CT83" s="770"/>
      <c r="CU83" s="770"/>
      <c r="CV83" s="770"/>
      <c r="CW83" s="770"/>
      <c r="CX83" s="770"/>
      <c r="CY83" s="770"/>
      <c r="CZ83" s="770"/>
      <c r="DA83" s="770"/>
      <c r="DB83" s="770"/>
      <c r="DC83" s="770"/>
      <c r="DD83" s="770"/>
      <c r="DE83" s="770"/>
      <c r="DF83" s="770"/>
      <c r="DG83" s="770"/>
      <c r="DH83" s="770"/>
      <c r="DI83" s="770"/>
      <c r="DJ83" s="770"/>
      <c r="DK83" s="770"/>
      <c r="DL83" s="770"/>
      <c r="DM83" s="770"/>
      <c r="DN83" s="770"/>
      <c r="DO83" s="770"/>
      <c r="DP83" s="770"/>
      <c r="DQ83" s="770"/>
      <c r="DR83" s="770"/>
      <c r="DS83" s="770"/>
      <c r="DT83" s="770"/>
      <c r="DU83" s="770"/>
      <c r="DV83" s="770"/>
      <c r="DW83" s="770"/>
      <c r="DX83" s="770"/>
    </row>
    <row r="84" spans="2:128" x14ac:dyDescent="0.2">
      <c r="B84" s="772" t="s">
        <v>102</v>
      </c>
      <c r="C84" s="770" t="s">
        <v>576</v>
      </c>
      <c r="D84" s="770"/>
      <c r="E84" s="770"/>
      <c r="F84" s="770"/>
      <c r="G84" s="770"/>
      <c r="H84" s="770"/>
      <c r="I84" s="770"/>
      <c r="J84" s="770"/>
      <c r="K84" s="770"/>
      <c r="L84" s="770"/>
      <c r="M84" s="770"/>
      <c r="N84" s="770"/>
      <c r="O84" s="770"/>
      <c r="P84" s="770"/>
      <c r="Q84" s="770"/>
      <c r="R84" s="770"/>
      <c r="S84" s="770"/>
      <c r="T84" s="770"/>
      <c r="U84" s="770"/>
      <c r="V84" s="770"/>
      <c r="W84" s="770"/>
      <c r="X84" s="770"/>
      <c r="Y84" s="770"/>
      <c r="Z84" s="770"/>
      <c r="AA84" s="770"/>
      <c r="AB84" s="770"/>
      <c r="AC84" s="770"/>
      <c r="AD84" s="770"/>
      <c r="AE84" s="770"/>
      <c r="AF84" s="770"/>
      <c r="AG84" s="770"/>
      <c r="AH84" s="770"/>
      <c r="AI84" s="770"/>
      <c r="AJ84" s="770"/>
      <c r="AK84" s="770"/>
      <c r="AL84" s="770"/>
      <c r="AM84" s="770"/>
      <c r="AN84" s="770"/>
      <c r="AO84" s="770"/>
      <c r="AP84" s="770"/>
      <c r="AQ84" s="770"/>
      <c r="AR84" s="770"/>
      <c r="AS84" s="770"/>
      <c r="AT84" s="770"/>
      <c r="AU84" s="770"/>
      <c r="AV84" s="770"/>
      <c r="AW84" s="770"/>
      <c r="AX84" s="770"/>
      <c r="AY84" s="770"/>
      <c r="AZ84" s="770"/>
      <c r="BA84" s="770"/>
      <c r="BB84" s="770"/>
      <c r="BC84" s="770"/>
      <c r="BD84" s="770"/>
      <c r="BE84" s="770"/>
      <c r="BF84" s="770"/>
      <c r="BG84" s="770"/>
      <c r="BH84" s="770"/>
      <c r="BI84" s="770"/>
      <c r="BJ84" s="770"/>
      <c r="BK84" s="770"/>
      <c r="BL84" s="770"/>
      <c r="BM84" s="770"/>
      <c r="BN84" s="770"/>
      <c r="BO84" s="770"/>
      <c r="BP84" s="770"/>
      <c r="BQ84" s="770"/>
      <c r="BR84" s="770"/>
      <c r="BS84" s="770"/>
      <c r="BT84" s="770"/>
      <c r="BU84" s="770"/>
      <c r="BV84" s="770"/>
      <c r="BW84" s="770"/>
      <c r="BX84" s="770"/>
      <c r="BY84" s="770"/>
      <c r="BZ84" s="770"/>
      <c r="CA84" s="770"/>
      <c r="CB84" s="770"/>
      <c r="CC84" s="770"/>
      <c r="CD84" s="770"/>
      <c r="CE84" s="770"/>
      <c r="CF84" s="770"/>
      <c r="CG84" s="770"/>
      <c r="CH84" s="770"/>
      <c r="CI84" s="770"/>
      <c r="CJ84" s="770"/>
      <c r="CK84" s="770"/>
      <c r="CL84" s="770"/>
      <c r="CM84" s="770"/>
      <c r="CN84" s="770"/>
      <c r="CO84" s="770"/>
      <c r="CP84" s="770"/>
      <c r="CQ84" s="770"/>
      <c r="CR84" s="770"/>
      <c r="CS84" s="770"/>
      <c r="CT84" s="770"/>
      <c r="CU84" s="770"/>
      <c r="CV84" s="770"/>
      <c r="CW84" s="770"/>
      <c r="CX84" s="770"/>
      <c r="CY84" s="770"/>
      <c r="CZ84" s="770"/>
      <c r="DA84" s="770"/>
      <c r="DB84" s="770"/>
      <c r="DC84" s="770"/>
      <c r="DD84" s="770"/>
      <c r="DE84" s="770"/>
      <c r="DF84" s="770"/>
      <c r="DG84" s="770"/>
      <c r="DH84" s="770"/>
      <c r="DI84" s="770"/>
      <c r="DJ84" s="770"/>
      <c r="DK84" s="770"/>
      <c r="DL84" s="770"/>
      <c r="DM84" s="770"/>
      <c r="DN84" s="770"/>
      <c r="DO84" s="770"/>
      <c r="DP84" s="770"/>
      <c r="DQ84" s="770"/>
      <c r="DR84" s="770"/>
      <c r="DS84" s="770"/>
      <c r="DT84" s="770"/>
      <c r="DU84" s="770"/>
      <c r="DV84" s="770"/>
      <c r="DW84" s="770"/>
      <c r="DX84" s="770"/>
    </row>
    <row r="85" spans="2:128" x14ac:dyDescent="0.2">
      <c r="B85" s="772" t="s">
        <v>103</v>
      </c>
      <c r="C85" s="770" t="s">
        <v>577</v>
      </c>
      <c r="D85" s="770"/>
      <c r="E85" s="770"/>
      <c r="F85" s="770"/>
      <c r="G85" s="770"/>
      <c r="H85" s="770"/>
      <c r="I85" s="770"/>
      <c r="J85" s="770"/>
      <c r="K85" s="770"/>
      <c r="L85" s="770"/>
      <c r="M85" s="770"/>
      <c r="N85" s="770"/>
      <c r="O85" s="770"/>
      <c r="P85" s="770"/>
      <c r="Q85" s="770"/>
      <c r="R85" s="770"/>
      <c r="S85" s="770"/>
      <c r="T85" s="770"/>
      <c r="U85" s="770"/>
      <c r="V85" s="770"/>
      <c r="W85" s="770"/>
      <c r="X85" s="770"/>
      <c r="Y85" s="770"/>
      <c r="Z85" s="770"/>
      <c r="AA85" s="770"/>
      <c r="AB85" s="770"/>
      <c r="AC85" s="770"/>
      <c r="AD85" s="770"/>
      <c r="AE85" s="770"/>
      <c r="AF85" s="770"/>
      <c r="AG85" s="770"/>
      <c r="AH85" s="770"/>
      <c r="AI85" s="770"/>
      <c r="AJ85" s="770"/>
      <c r="AK85" s="770"/>
      <c r="AL85" s="770"/>
      <c r="AM85" s="770"/>
      <c r="AN85" s="770"/>
      <c r="AO85" s="770"/>
      <c r="AP85" s="770"/>
      <c r="AQ85" s="770"/>
      <c r="AR85" s="770"/>
      <c r="AS85" s="770"/>
      <c r="AT85" s="770"/>
      <c r="AU85" s="770"/>
      <c r="AV85" s="770"/>
      <c r="AW85" s="770"/>
      <c r="AX85" s="770"/>
      <c r="AY85" s="770"/>
      <c r="AZ85" s="770"/>
      <c r="BA85" s="770"/>
      <c r="BB85" s="770"/>
      <c r="BC85" s="770"/>
      <c r="BD85" s="770"/>
      <c r="BE85" s="770"/>
      <c r="BF85" s="770"/>
      <c r="BG85" s="770"/>
      <c r="BH85" s="770"/>
      <c r="BI85" s="770"/>
      <c r="BJ85" s="770"/>
      <c r="BK85" s="770"/>
      <c r="BL85" s="770"/>
      <c r="BM85" s="770"/>
      <c r="BN85" s="770"/>
      <c r="BO85" s="770"/>
      <c r="BP85" s="770"/>
      <c r="BQ85" s="770"/>
      <c r="BR85" s="770"/>
      <c r="BS85" s="770"/>
      <c r="BT85" s="770"/>
      <c r="BU85" s="770"/>
      <c r="BV85" s="770"/>
      <c r="BW85" s="770"/>
      <c r="BX85" s="770"/>
      <c r="BY85" s="770"/>
      <c r="BZ85" s="770"/>
      <c r="CA85" s="770"/>
      <c r="CB85" s="770"/>
      <c r="CC85" s="770"/>
      <c r="CD85" s="770"/>
      <c r="CE85" s="770"/>
      <c r="CF85" s="770"/>
      <c r="CG85" s="770"/>
      <c r="CH85" s="770"/>
      <c r="CI85" s="770"/>
      <c r="CJ85" s="770"/>
      <c r="CK85" s="770"/>
      <c r="CL85" s="770"/>
      <c r="CM85" s="770"/>
      <c r="CN85" s="770"/>
      <c r="CO85" s="770"/>
      <c r="CP85" s="770"/>
      <c r="CQ85" s="770"/>
      <c r="CR85" s="770"/>
      <c r="CS85" s="770"/>
      <c r="CT85" s="770"/>
      <c r="CU85" s="770"/>
      <c r="CV85" s="770"/>
      <c r="CW85" s="770"/>
      <c r="CX85" s="770"/>
      <c r="CY85" s="770"/>
      <c r="CZ85" s="770"/>
      <c r="DA85" s="770"/>
      <c r="DB85" s="770"/>
      <c r="DC85" s="770"/>
      <c r="DD85" s="770"/>
      <c r="DE85" s="770"/>
      <c r="DF85" s="770"/>
      <c r="DG85" s="770"/>
      <c r="DH85" s="770"/>
      <c r="DI85" s="770"/>
      <c r="DJ85" s="770"/>
      <c r="DK85" s="770"/>
      <c r="DL85" s="770"/>
      <c r="DM85" s="770"/>
      <c r="DN85" s="770"/>
      <c r="DO85" s="770"/>
      <c r="DP85" s="770"/>
      <c r="DQ85" s="770"/>
      <c r="DR85" s="770"/>
      <c r="DS85" s="770"/>
      <c r="DT85" s="770"/>
      <c r="DU85" s="770"/>
      <c r="DV85" s="770"/>
      <c r="DW85" s="770"/>
      <c r="DX85" s="770"/>
    </row>
    <row r="86" spans="2:128" x14ac:dyDescent="0.2">
      <c r="B86" s="772"/>
      <c r="C86" s="770"/>
      <c r="D86" s="770"/>
      <c r="E86" s="770"/>
      <c r="F86" s="770"/>
      <c r="G86" s="770"/>
      <c r="H86" s="770"/>
      <c r="I86" s="770"/>
      <c r="J86" s="770"/>
      <c r="K86" s="770"/>
      <c r="L86" s="770"/>
      <c r="M86" s="770"/>
      <c r="N86" s="770"/>
      <c r="O86" s="770"/>
      <c r="P86" s="770"/>
      <c r="Q86" s="770"/>
      <c r="R86" s="770"/>
      <c r="S86" s="770"/>
      <c r="T86" s="770"/>
      <c r="U86" s="770"/>
      <c r="V86" s="770"/>
      <c r="W86" s="770"/>
      <c r="X86" s="770"/>
      <c r="Y86" s="770"/>
      <c r="Z86" s="770"/>
      <c r="AA86" s="770"/>
      <c r="AB86" s="770"/>
      <c r="AC86" s="770"/>
      <c r="AD86" s="770"/>
      <c r="AE86" s="770"/>
      <c r="AF86" s="770"/>
      <c r="AG86" s="770"/>
      <c r="AH86" s="770"/>
      <c r="AI86" s="770"/>
      <c r="AJ86" s="770"/>
      <c r="AK86" s="770"/>
      <c r="AL86" s="770"/>
      <c r="AM86" s="770"/>
      <c r="AN86" s="770"/>
      <c r="AO86" s="770"/>
      <c r="AP86" s="770"/>
      <c r="AQ86" s="770"/>
      <c r="AR86" s="770"/>
      <c r="AS86" s="770"/>
      <c r="AT86" s="770"/>
      <c r="AU86" s="770"/>
      <c r="AV86" s="770"/>
      <c r="AW86" s="770"/>
      <c r="AX86" s="770"/>
      <c r="AY86" s="770"/>
      <c r="AZ86" s="770"/>
      <c r="BA86" s="770"/>
      <c r="BB86" s="770"/>
      <c r="BC86" s="770"/>
      <c r="BD86" s="770"/>
      <c r="BE86" s="770"/>
      <c r="BF86" s="770"/>
      <c r="BG86" s="770"/>
      <c r="BH86" s="770"/>
      <c r="BI86" s="770"/>
      <c r="BJ86" s="770"/>
      <c r="BK86" s="770"/>
      <c r="BL86" s="770"/>
      <c r="BM86" s="770"/>
      <c r="BN86" s="770"/>
      <c r="BO86" s="770"/>
      <c r="BP86" s="770"/>
      <c r="BQ86" s="770"/>
      <c r="BR86" s="770"/>
      <c r="BS86" s="770"/>
      <c r="BT86" s="770"/>
      <c r="BU86" s="770"/>
      <c r="BV86" s="770"/>
      <c r="BW86" s="770"/>
      <c r="BX86" s="770"/>
      <c r="BY86" s="770"/>
      <c r="BZ86" s="770"/>
      <c r="CA86" s="770"/>
      <c r="CB86" s="770"/>
      <c r="CC86" s="770"/>
      <c r="CD86" s="770"/>
      <c r="CE86" s="770"/>
      <c r="CF86" s="770"/>
      <c r="CG86" s="770"/>
      <c r="CH86" s="770"/>
      <c r="CI86" s="770"/>
      <c r="CJ86" s="770"/>
      <c r="CK86" s="770"/>
      <c r="CL86" s="770"/>
      <c r="CM86" s="770"/>
      <c r="CN86" s="770"/>
      <c r="CO86" s="770"/>
      <c r="CP86" s="770"/>
      <c r="CQ86" s="770"/>
      <c r="CR86" s="770"/>
      <c r="CS86" s="770"/>
      <c r="CT86" s="770"/>
      <c r="CU86" s="770"/>
      <c r="CV86" s="770"/>
      <c r="CW86" s="770"/>
      <c r="CX86" s="770"/>
      <c r="CY86" s="770"/>
      <c r="CZ86" s="770"/>
      <c r="DA86" s="770"/>
      <c r="DB86" s="770"/>
      <c r="DC86" s="770"/>
      <c r="DD86" s="770"/>
      <c r="DE86" s="770"/>
      <c r="DF86" s="770"/>
      <c r="DG86" s="770"/>
      <c r="DH86" s="770"/>
      <c r="DI86" s="770"/>
      <c r="DJ86" s="770"/>
      <c r="DK86" s="770"/>
      <c r="DL86" s="770"/>
      <c r="DM86" s="770"/>
      <c r="DN86" s="770"/>
      <c r="DO86" s="770"/>
      <c r="DP86" s="770"/>
      <c r="DQ86" s="770"/>
      <c r="DR86" s="770"/>
      <c r="DS86" s="770"/>
      <c r="DT86" s="770"/>
      <c r="DU86" s="770"/>
      <c r="DV86" s="770"/>
      <c r="DW86" s="770"/>
      <c r="DX86" s="770"/>
    </row>
    <row r="87" spans="2:128" x14ac:dyDescent="0.2">
      <c r="B87" s="772"/>
      <c r="C87" s="770"/>
      <c r="D87" s="770"/>
      <c r="E87" s="770"/>
      <c r="F87" s="770"/>
      <c r="G87" s="770"/>
      <c r="H87" s="770"/>
      <c r="I87" s="770"/>
      <c r="J87" s="770"/>
      <c r="K87" s="770"/>
      <c r="L87" s="770"/>
      <c r="M87" s="770"/>
      <c r="N87" s="770"/>
      <c r="O87" s="770"/>
      <c r="P87" s="770"/>
      <c r="Q87" s="770"/>
      <c r="R87" s="770"/>
      <c r="S87" s="770"/>
      <c r="T87" s="770"/>
      <c r="U87" s="770"/>
      <c r="V87" s="770"/>
      <c r="W87" s="770"/>
      <c r="X87" s="770"/>
      <c r="Y87" s="770"/>
      <c r="Z87" s="770"/>
      <c r="AA87" s="770"/>
      <c r="AB87" s="770"/>
      <c r="AC87" s="770"/>
      <c r="AD87" s="770"/>
      <c r="AE87" s="770"/>
      <c r="AF87" s="770"/>
      <c r="AG87" s="770"/>
      <c r="AH87" s="770"/>
      <c r="AI87" s="770"/>
      <c r="AJ87" s="770"/>
      <c r="AK87" s="770"/>
      <c r="AL87" s="770"/>
      <c r="AM87" s="770"/>
      <c r="AN87" s="770"/>
      <c r="AO87" s="770"/>
      <c r="AP87" s="770"/>
      <c r="AQ87" s="770"/>
      <c r="AR87" s="770"/>
      <c r="AS87" s="770"/>
      <c r="AT87" s="770"/>
      <c r="AU87" s="770"/>
      <c r="AV87" s="770"/>
      <c r="AW87" s="770"/>
      <c r="AX87" s="770"/>
      <c r="AY87" s="770"/>
      <c r="AZ87" s="770"/>
      <c r="BA87" s="770"/>
      <c r="BB87" s="770"/>
      <c r="BC87" s="770"/>
      <c r="BD87" s="770"/>
      <c r="BE87" s="770"/>
      <c r="BF87" s="770"/>
      <c r="BG87" s="770"/>
      <c r="BH87" s="770"/>
      <c r="BI87" s="770"/>
      <c r="BJ87" s="770"/>
      <c r="BK87" s="770"/>
      <c r="BL87" s="770"/>
      <c r="BM87" s="770"/>
      <c r="BN87" s="770"/>
      <c r="BO87" s="770"/>
      <c r="BP87" s="770"/>
      <c r="BQ87" s="770"/>
      <c r="BR87" s="770"/>
      <c r="BS87" s="770"/>
      <c r="BT87" s="770"/>
      <c r="BU87" s="770"/>
      <c r="BV87" s="770"/>
      <c r="BW87" s="770"/>
      <c r="BX87" s="770"/>
      <c r="BY87" s="770"/>
      <c r="BZ87" s="770"/>
      <c r="CA87" s="770"/>
      <c r="CB87" s="770"/>
      <c r="CC87" s="770"/>
      <c r="CD87" s="770"/>
      <c r="CE87" s="770"/>
      <c r="CF87" s="770"/>
      <c r="CG87" s="770"/>
      <c r="CH87" s="770"/>
      <c r="CI87" s="770"/>
      <c r="CJ87" s="770"/>
      <c r="CK87" s="770"/>
      <c r="CL87" s="770"/>
      <c r="CM87" s="770"/>
      <c r="CN87" s="770"/>
      <c r="CO87" s="770"/>
      <c r="CP87" s="770"/>
      <c r="CQ87" s="770"/>
      <c r="CR87" s="770"/>
      <c r="CS87" s="770"/>
      <c r="CT87" s="770"/>
      <c r="CU87" s="770"/>
      <c r="CV87" s="770"/>
      <c r="CW87" s="770"/>
      <c r="CX87" s="770"/>
      <c r="CY87" s="770"/>
      <c r="CZ87" s="770"/>
      <c r="DA87" s="770"/>
      <c r="DB87" s="770"/>
      <c r="DC87" s="770"/>
      <c r="DD87" s="770"/>
      <c r="DE87" s="770"/>
      <c r="DF87" s="770"/>
      <c r="DG87" s="770"/>
      <c r="DH87" s="770"/>
      <c r="DI87" s="770"/>
      <c r="DJ87" s="770"/>
      <c r="DK87" s="770"/>
      <c r="DL87" s="770"/>
      <c r="DM87" s="770"/>
      <c r="DN87" s="770"/>
      <c r="DO87" s="770"/>
      <c r="DP87" s="770"/>
      <c r="DQ87" s="770"/>
      <c r="DR87" s="770"/>
      <c r="DS87" s="770"/>
      <c r="DT87" s="770"/>
      <c r="DU87" s="770"/>
      <c r="DV87" s="770"/>
      <c r="DW87" s="770"/>
      <c r="DX87" s="770"/>
    </row>
    <row r="88" spans="2:128" x14ac:dyDescent="0.2">
      <c r="B88" s="772"/>
      <c r="C88" s="770" t="s">
        <v>578</v>
      </c>
      <c r="D88" s="770"/>
      <c r="E88" s="770"/>
      <c r="F88" s="770"/>
      <c r="G88" s="770"/>
      <c r="H88" s="770"/>
      <c r="I88" s="770"/>
      <c r="J88" s="770"/>
      <c r="K88" s="770"/>
      <c r="L88" s="770"/>
      <c r="M88" s="770"/>
      <c r="N88" s="770"/>
      <c r="O88" s="770"/>
      <c r="P88" s="770"/>
      <c r="Q88" s="770"/>
      <c r="R88" s="770"/>
      <c r="S88" s="770"/>
      <c r="T88" s="770"/>
      <c r="U88" s="770"/>
      <c r="V88" s="770"/>
      <c r="W88" s="770"/>
      <c r="X88" s="770"/>
      <c r="Y88" s="770"/>
      <c r="Z88" s="770"/>
      <c r="AA88" s="770"/>
      <c r="AB88" s="770"/>
      <c r="AC88" s="770"/>
      <c r="AD88" s="770"/>
      <c r="AE88" s="770"/>
      <c r="AF88" s="770"/>
      <c r="AG88" s="770"/>
      <c r="AH88" s="770"/>
      <c r="AI88" s="770"/>
      <c r="AJ88" s="770"/>
      <c r="AK88" s="770"/>
      <c r="AL88" s="770"/>
      <c r="AM88" s="770"/>
      <c r="AN88" s="770"/>
      <c r="AO88" s="770"/>
      <c r="AP88" s="770"/>
      <c r="AQ88" s="770"/>
      <c r="AR88" s="770"/>
      <c r="AS88" s="770"/>
      <c r="AT88" s="770"/>
      <c r="AU88" s="770"/>
      <c r="AV88" s="770"/>
      <c r="AW88" s="770"/>
      <c r="AX88" s="770"/>
      <c r="AY88" s="770"/>
      <c r="AZ88" s="770"/>
      <c r="BA88" s="770"/>
      <c r="BB88" s="770"/>
      <c r="BC88" s="770"/>
      <c r="BD88" s="770"/>
      <c r="BE88" s="770"/>
      <c r="BF88" s="770"/>
      <c r="BG88" s="770"/>
      <c r="BH88" s="770"/>
      <c r="BI88" s="770"/>
      <c r="BJ88" s="770"/>
      <c r="BK88" s="770"/>
      <c r="BL88" s="770"/>
      <c r="BM88" s="770"/>
      <c r="BN88" s="770"/>
      <c r="BO88" s="770"/>
      <c r="BP88" s="770"/>
      <c r="BQ88" s="770"/>
      <c r="BR88" s="770"/>
      <c r="BS88" s="770"/>
      <c r="BT88" s="770"/>
      <c r="BU88" s="770"/>
      <c r="BV88" s="770"/>
      <c r="BW88" s="770"/>
      <c r="BX88" s="770"/>
      <c r="BY88" s="770"/>
      <c r="BZ88" s="770"/>
      <c r="CA88" s="770"/>
      <c r="CB88" s="770"/>
      <c r="CC88" s="770"/>
      <c r="CD88" s="770"/>
      <c r="CE88" s="770"/>
      <c r="CF88" s="770"/>
      <c r="CG88" s="770"/>
      <c r="CH88" s="770"/>
      <c r="CI88" s="770"/>
      <c r="CJ88" s="770"/>
      <c r="CK88" s="770"/>
      <c r="CL88" s="770"/>
      <c r="CM88" s="770"/>
      <c r="CN88" s="770"/>
      <c r="CO88" s="770"/>
      <c r="CP88" s="770"/>
      <c r="CQ88" s="770"/>
      <c r="CR88" s="770"/>
      <c r="CS88" s="770"/>
      <c r="CT88" s="770"/>
      <c r="CU88" s="770"/>
      <c r="CV88" s="770"/>
      <c r="CW88" s="770"/>
      <c r="CX88" s="770"/>
      <c r="CY88" s="770"/>
      <c r="CZ88" s="770"/>
      <c r="DA88" s="770"/>
      <c r="DB88" s="770"/>
      <c r="DC88" s="770"/>
      <c r="DD88" s="770"/>
      <c r="DE88" s="770"/>
      <c r="DF88" s="770"/>
      <c r="DG88" s="770"/>
      <c r="DH88" s="770"/>
      <c r="DI88" s="770"/>
      <c r="DJ88" s="770"/>
      <c r="DK88" s="770"/>
      <c r="DL88" s="770"/>
      <c r="DM88" s="770"/>
      <c r="DN88" s="770"/>
      <c r="DO88" s="770"/>
      <c r="DP88" s="770"/>
      <c r="DQ88" s="770"/>
      <c r="DR88" s="770"/>
      <c r="DS88" s="770"/>
      <c r="DT88" s="770"/>
      <c r="DU88" s="770"/>
      <c r="DV88" s="770"/>
      <c r="DW88" s="770"/>
      <c r="DX88" s="770"/>
    </row>
    <row r="89" spans="2:128" x14ac:dyDescent="0.2">
      <c r="B89" s="772"/>
      <c r="C89" s="770" t="s">
        <v>579</v>
      </c>
      <c r="D89" s="770"/>
      <c r="E89" s="770"/>
      <c r="F89" s="770"/>
      <c r="G89" s="770"/>
      <c r="H89" s="770"/>
      <c r="I89" s="770"/>
      <c r="J89" s="770"/>
      <c r="K89" s="770"/>
      <c r="L89" s="770"/>
      <c r="M89" s="770"/>
      <c r="N89" s="770"/>
      <c r="O89" s="770"/>
      <c r="P89" s="770"/>
      <c r="Q89" s="770"/>
      <c r="R89" s="770"/>
      <c r="S89" s="770"/>
      <c r="T89" s="770"/>
      <c r="U89" s="770"/>
      <c r="V89" s="770"/>
      <c r="W89" s="770"/>
      <c r="X89" s="770"/>
      <c r="Y89" s="770"/>
      <c r="Z89" s="770"/>
      <c r="AA89" s="770"/>
      <c r="AB89" s="770"/>
      <c r="AC89" s="770"/>
      <c r="AD89" s="770"/>
      <c r="AE89" s="770"/>
      <c r="AF89" s="770"/>
      <c r="AG89" s="770"/>
      <c r="AH89" s="770"/>
      <c r="AI89" s="770"/>
      <c r="AJ89" s="770"/>
      <c r="AK89" s="770"/>
      <c r="AL89" s="770"/>
      <c r="AM89" s="770"/>
      <c r="AN89" s="770"/>
      <c r="AO89" s="770"/>
      <c r="AP89" s="770"/>
      <c r="AQ89" s="770"/>
      <c r="AR89" s="770"/>
      <c r="AS89" s="770"/>
      <c r="AT89" s="770"/>
      <c r="AU89" s="770"/>
      <c r="AV89" s="770"/>
      <c r="AW89" s="770"/>
      <c r="AX89" s="770"/>
      <c r="AY89" s="770"/>
      <c r="AZ89" s="770"/>
      <c r="BA89" s="770"/>
      <c r="BB89" s="770"/>
      <c r="BC89" s="770"/>
      <c r="BD89" s="770"/>
      <c r="BE89" s="770"/>
      <c r="BF89" s="770"/>
      <c r="BG89" s="770"/>
      <c r="BH89" s="770"/>
      <c r="BI89" s="770"/>
      <c r="BJ89" s="770"/>
      <c r="BK89" s="770"/>
      <c r="BL89" s="770"/>
      <c r="BM89" s="770"/>
      <c r="BN89" s="770"/>
      <c r="BO89" s="770"/>
      <c r="BP89" s="770"/>
      <c r="BQ89" s="770"/>
      <c r="BR89" s="770"/>
      <c r="BS89" s="770"/>
      <c r="BT89" s="770"/>
      <c r="BU89" s="770"/>
      <c r="BV89" s="770"/>
      <c r="BW89" s="770"/>
      <c r="BX89" s="770"/>
      <c r="BY89" s="770"/>
      <c r="BZ89" s="770"/>
      <c r="CA89" s="770"/>
      <c r="CB89" s="770"/>
      <c r="CC89" s="770"/>
      <c r="CD89" s="770"/>
      <c r="CE89" s="770"/>
      <c r="CF89" s="770"/>
      <c r="CG89" s="770"/>
      <c r="CH89" s="770"/>
      <c r="CI89" s="770"/>
      <c r="CJ89" s="770"/>
      <c r="CK89" s="770"/>
      <c r="CL89" s="770"/>
      <c r="CM89" s="770"/>
      <c r="CN89" s="770"/>
      <c r="CO89" s="770"/>
      <c r="CP89" s="770"/>
      <c r="CQ89" s="770"/>
      <c r="CR89" s="770"/>
      <c r="CS89" s="770"/>
      <c r="CT89" s="770"/>
      <c r="CU89" s="770"/>
      <c r="CV89" s="770"/>
      <c r="CW89" s="770"/>
      <c r="CX89" s="770"/>
      <c r="CY89" s="770"/>
      <c r="CZ89" s="770"/>
      <c r="DA89" s="770"/>
      <c r="DB89" s="770"/>
      <c r="DC89" s="770"/>
      <c r="DD89" s="770"/>
      <c r="DE89" s="770"/>
      <c r="DF89" s="770"/>
      <c r="DG89" s="770"/>
      <c r="DH89" s="770"/>
      <c r="DI89" s="770"/>
      <c r="DJ89" s="770"/>
      <c r="DK89" s="770"/>
      <c r="DL89" s="770"/>
      <c r="DM89" s="770"/>
      <c r="DN89" s="770"/>
      <c r="DO89" s="770"/>
      <c r="DP89" s="770"/>
      <c r="DQ89" s="770"/>
      <c r="DR89" s="770"/>
      <c r="DS89" s="770"/>
      <c r="DT89" s="770"/>
      <c r="DU89" s="770"/>
      <c r="DV89" s="770"/>
      <c r="DW89" s="770"/>
      <c r="DX89" s="770"/>
    </row>
    <row r="90" spans="2:128" x14ac:dyDescent="0.2">
      <c r="B90" s="772"/>
      <c r="C90" s="770" t="s">
        <v>580</v>
      </c>
      <c r="D90" s="770"/>
      <c r="E90" s="770"/>
      <c r="F90" s="770"/>
      <c r="G90" s="770"/>
      <c r="H90" s="770"/>
      <c r="I90" s="770"/>
      <c r="J90" s="770"/>
      <c r="K90" s="770"/>
      <c r="L90" s="770"/>
      <c r="M90" s="770"/>
      <c r="N90" s="770"/>
      <c r="O90" s="770"/>
      <c r="P90" s="770"/>
      <c r="Q90" s="770"/>
      <c r="R90" s="770"/>
      <c r="S90" s="770"/>
      <c r="T90" s="770"/>
      <c r="U90" s="770"/>
      <c r="V90" s="770"/>
      <c r="W90" s="770"/>
      <c r="X90" s="770"/>
      <c r="Y90" s="770"/>
      <c r="Z90" s="770"/>
      <c r="AA90" s="770"/>
      <c r="AB90" s="770"/>
      <c r="AC90" s="770"/>
      <c r="AD90" s="770"/>
      <c r="AE90" s="770"/>
      <c r="AF90" s="770"/>
      <c r="AG90" s="770"/>
      <c r="AH90" s="770"/>
      <c r="AI90" s="770"/>
      <c r="AJ90" s="770"/>
      <c r="AK90" s="770"/>
      <c r="AL90" s="770"/>
      <c r="AM90" s="770"/>
      <c r="AN90" s="770"/>
      <c r="AO90" s="770"/>
      <c r="AP90" s="770"/>
      <c r="AQ90" s="770"/>
      <c r="AR90" s="770"/>
      <c r="AS90" s="770"/>
      <c r="AT90" s="770"/>
      <c r="AU90" s="770"/>
      <c r="AV90" s="770"/>
      <c r="AW90" s="770"/>
      <c r="AX90" s="770"/>
      <c r="AY90" s="770"/>
      <c r="AZ90" s="770"/>
      <c r="BA90" s="770"/>
      <c r="BB90" s="770"/>
      <c r="BC90" s="770"/>
      <c r="BD90" s="770"/>
      <c r="BE90" s="770"/>
      <c r="BF90" s="770"/>
      <c r="BG90" s="770"/>
      <c r="BH90" s="770"/>
      <c r="BI90" s="770"/>
      <c r="BJ90" s="770"/>
      <c r="BK90" s="770"/>
      <c r="BL90" s="770"/>
      <c r="BM90" s="770"/>
      <c r="BN90" s="770"/>
      <c r="BO90" s="770"/>
      <c r="BP90" s="770"/>
      <c r="BQ90" s="770"/>
      <c r="BR90" s="770"/>
      <c r="BS90" s="770"/>
      <c r="BT90" s="770"/>
      <c r="BU90" s="770"/>
      <c r="BV90" s="770"/>
      <c r="BW90" s="770"/>
      <c r="BX90" s="770"/>
      <c r="BY90" s="770"/>
      <c r="BZ90" s="770"/>
      <c r="CA90" s="770"/>
      <c r="CB90" s="770"/>
      <c r="CC90" s="770"/>
      <c r="CD90" s="770"/>
      <c r="CE90" s="770"/>
      <c r="CF90" s="770"/>
      <c r="CG90" s="770"/>
      <c r="CH90" s="770"/>
      <c r="CI90" s="770"/>
      <c r="CJ90" s="770"/>
      <c r="CK90" s="770"/>
      <c r="CL90" s="770"/>
      <c r="CM90" s="770"/>
      <c r="CN90" s="770"/>
      <c r="CO90" s="770"/>
      <c r="CP90" s="770"/>
      <c r="CQ90" s="770"/>
      <c r="CR90" s="770"/>
      <c r="CS90" s="770"/>
      <c r="CT90" s="770"/>
      <c r="CU90" s="770"/>
      <c r="CV90" s="770"/>
      <c r="CW90" s="770"/>
      <c r="CX90" s="770"/>
      <c r="CY90" s="770"/>
      <c r="CZ90" s="770"/>
      <c r="DA90" s="770"/>
      <c r="DB90" s="770"/>
      <c r="DC90" s="770"/>
      <c r="DD90" s="770"/>
      <c r="DE90" s="770"/>
      <c r="DF90" s="770"/>
      <c r="DG90" s="770"/>
      <c r="DH90" s="770"/>
      <c r="DI90" s="770"/>
      <c r="DJ90" s="770"/>
      <c r="DK90" s="770"/>
      <c r="DL90" s="770"/>
      <c r="DM90" s="770"/>
      <c r="DN90" s="770"/>
      <c r="DO90" s="770"/>
      <c r="DP90" s="770"/>
      <c r="DQ90" s="770"/>
      <c r="DR90" s="770"/>
      <c r="DS90" s="770"/>
      <c r="DT90" s="770"/>
      <c r="DU90" s="770"/>
      <c r="DV90" s="770"/>
      <c r="DW90" s="770"/>
      <c r="DX90" s="770"/>
    </row>
    <row r="91" spans="2:128" x14ac:dyDescent="0.2">
      <c r="B91" s="772"/>
      <c r="C91" s="770" t="s">
        <v>581</v>
      </c>
      <c r="D91" s="770"/>
      <c r="E91" s="770"/>
      <c r="F91" s="770"/>
      <c r="G91" s="770"/>
      <c r="H91" s="770"/>
      <c r="I91" s="770"/>
      <c r="J91" s="770"/>
      <c r="K91" s="770"/>
      <c r="L91" s="770"/>
      <c r="M91" s="770"/>
      <c r="N91" s="770"/>
      <c r="O91" s="770"/>
      <c r="P91" s="770"/>
      <c r="Q91" s="770"/>
      <c r="R91" s="770"/>
      <c r="S91" s="770"/>
      <c r="T91" s="770"/>
      <c r="U91" s="770"/>
      <c r="V91" s="770"/>
      <c r="W91" s="770"/>
      <c r="X91" s="770"/>
      <c r="Y91" s="770"/>
      <c r="Z91" s="770"/>
      <c r="AA91" s="770"/>
      <c r="AB91" s="770"/>
      <c r="AC91" s="770"/>
      <c r="AD91" s="770"/>
      <c r="AE91" s="770"/>
      <c r="AF91" s="770"/>
      <c r="AG91" s="770"/>
      <c r="AH91" s="770"/>
      <c r="AI91" s="770"/>
      <c r="AJ91" s="770"/>
      <c r="AK91" s="770"/>
      <c r="AL91" s="770"/>
      <c r="AM91" s="770"/>
      <c r="AN91" s="770"/>
      <c r="AO91" s="770"/>
      <c r="AP91" s="770"/>
      <c r="AQ91" s="770"/>
      <c r="AR91" s="770"/>
      <c r="AS91" s="770"/>
      <c r="AT91" s="770"/>
      <c r="AU91" s="770"/>
      <c r="AV91" s="770"/>
      <c r="AW91" s="770"/>
      <c r="AX91" s="770"/>
      <c r="AY91" s="770"/>
      <c r="AZ91" s="770"/>
      <c r="BA91" s="770"/>
      <c r="BB91" s="770"/>
      <c r="BC91" s="770"/>
      <c r="BD91" s="770"/>
      <c r="BE91" s="770"/>
      <c r="BF91" s="770"/>
      <c r="BG91" s="770"/>
      <c r="BH91" s="770"/>
      <c r="BI91" s="770"/>
      <c r="BJ91" s="770"/>
      <c r="BK91" s="770"/>
      <c r="BL91" s="770"/>
      <c r="BM91" s="770"/>
      <c r="BN91" s="770"/>
      <c r="BO91" s="770"/>
      <c r="BP91" s="770"/>
      <c r="BQ91" s="770"/>
      <c r="BR91" s="770"/>
      <c r="BS91" s="770"/>
      <c r="BT91" s="770"/>
      <c r="BU91" s="770"/>
      <c r="BV91" s="770"/>
      <c r="BW91" s="770"/>
      <c r="BX91" s="770"/>
      <c r="BY91" s="770"/>
      <c r="BZ91" s="770"/>
      <c r="CA91" s="770"/>
      <c r="CB91" s="770"/>
      <c r="CC91" s="770"/>
      <c r="CD91" s="770"/>
      <c r="CE91" s="770"/>
      <c r="CF91" s="770"/>
      <c r="CG91" s="770"/>
      <c r="CH91" s="770"/>
      <c r="CI91" s="770"/>
      <c r="CJ91" s="770"/>
      <c r="CK91" s="770"/>
      <c r="CL91" s="770"/>
      <c r="CM91" s="770"/>
      <c r="CN91" s="770"/>
      <c r="CO91" s="770"/>
      <c r="CP91" s="770"/>
      <c r="CQ91" s="770"/>
      <c r="CR91" s="770"/>
      <c r="CS91" s="770"/>
      <c r="CT91" s="770"/>
      <c r="CU91" s="770"/>
      <c r="CV91" s="770"/>
      <c r="CW91" s="770"/>
      <c r="CX91" s="770"/>
      <c r="CY91" s="770"/>
      <c r="CZ91" s="770"/>
      <c r="DA91" s="770"/>
      <c r="DB91" s="770"/>
      <c r="DC91" s="770"/>
      <c r="DD91" s="770"/>
      <c r="DE91" s="770"/>
      <c r="DF91" s="770"/>
      <c r="DG91" s="770"/>
      <c r="DH91" s="770"/>
      <c r="DI91" s="770"/>
      <c r="DJ91" s="770"/>
      <c r="DK91" s="770"/>
      <c r="DL91" s="770"/>
      <c r="DM91" s="770"/>
      <c r="DN91" s="770"/>
      <c r="DO91" s="770"/>
      <c r="DP91" s="770"/>
      <c r="DQ91" s="770"/>
      <c r="DR91" s="770"/>
      <c r="DS91" s="770"/>
      <c r="DT91" s="770"/>
      <c r="DU91" s="770"/>
      <c r="DV91" s="770"/>
      <c r="DW91" s="770"/>
      <c r="DX91" s="770"/>
    </row>
    <row r="92" spans="2:128" x14ac:dyDescent="0.2">
      <c r="B92" s="772"/>
      <c r="C92" s="770" t="s">
        <v>582</v>
      </c>
      <c r="D92" s="770"/>
      <c r="E92" s="770"/>
      <c r="F92" s="770"/>
      <c r="G92" s="770"/>
      <c r="H92" s="770"/>
      <c r="I92" s="770"/>
      <c r="J92" s="770"/>
      <c r="K92" s="770"/>
      <c r="L92" s="770"/>
      <c r="M92" s="770"/>
      <c r="N92" s="770"/>
      <c r="O92" s="770"/>
      <c r="P92" s="770"/>
      <c r="Q92" s="770"/>
      <c r="R92" s="770"/>
      <c r="S92" s="770"/>
      <c r="T92" s="770"/>
      <c r="U92" s="770"/>
      <c r="V92" s="770"/>
      <c r="W92" s="770"/>
      <c r="X92" s="770"/>
      <c r="Y92" s="770"/>
      <c r="Z92" s="770"/>
      <c r="AA92" s="770"/>
      <c r="AB92" s="770"/>
      <c r="AC92" s="770"/>
      <c r="AD92" s="770"/>
      <c r="AE92" s="770"/>
      <c r="AF92" s="770"/>
      <c r="AG92" s="770"/>
      <c r="AH92" s="770"/>
      <c r="AI92" s="770"/>
      <c r="AJ92" s="770"/>
      <c r="AK92" s="770"/>
      <c r="AL92" s="770"/>
      <c r="AM92" s="770"/>
      <c r="AN92" s="770"/>
      <c r="AO92" s="770"/>
      <c r="AP92" s="770"/>
      <c r="AQ92" s="770"/>
      <c r="AR92" s="770"/>
      <c r="AS92" s="770"/>
      <c r="AT92" s="770"/>
      <c r="AU92" s="770"/>
      <c r="AV92" s="770"/>
      <c r="AW92" s="770"/>
      <c r="AX92" s="770"/>
      <c r="AY92" s="770"/>
      <c r="AZ92" s="770"/>
      <c r="BA92" s="770"/>
      <c r="BB92" s="770"/>
      <c r="BC92" s="770"/>
      <c r="BD92" s="770"/>
      <c r="BE92" s="770"/>
      <c r="BF92" s="770"/>
      <c r="BG92" s="770"/>
      <c r="BH92" s="770"/>
      <c r="BI92" s="770"/>
      <c r="BJ92" s="770"/>
      <c r="BK92" s="770"/>
      <c r="BL92" s="770"/>
      <c r="BM92" s="770"/>
      <c r="BN92" s="770"/>
      <c r="BO92" s="770"/>
      <c r="BP92" s="770"/>
      <c r="BQ92" s="770"/>
      <c r="BR92" s="770"/>
      <c r="BS92" s="770"/>
      <c r="BT92" s="770"/>
      <c r="BU92" s="770"/>
      <c r="BV92" s="770"/>
      <c r="BW92" s="770"/>
      <c r="BX92" s="770"/>
      <c r="BY92" s="770"/>
      <c r="BZ92" s="770"/>
      <c r="CA92" s="770"/>
      <c r="CB92" s="770"/>
      <c r="CC92" s="770"/>
      <c r="CD92" s="770"/>
      <c r="CE92" s="770"/>
      <c r="CF92" s="770"/>
      <c r="CG92" s="770"/>
      <c r="CH92" s="770"/>
      <c r="CI92" s="770"/>
      <c r="CJ92" s="770"/>
      <c r="CK92" s="770"/>
      <c r="CL92" s="770"/>
      <c r="CM92" s="770"/>
      <c r="CN92" s="770"/>
      <c r="CO92" s="770"/>
      <c r="CP92" s="770"/>
      <c r="CQ92" s="770"/>
      <c r="CR92" s="770"/>
      <c r="CS92" s="770"/>
      <c r="CT92" s="770"/>
      <c r="CU92" s="770"/>
      <c r="CV92" s="770"/>
      <c r="CW92" s="770"/>
      <c r="CX92" s="770"/>
      <c r="CY92" s="770"/>
      <c r="CZ92" s="770"/>
      <c r="DA92" s="770"/>
      <c r="DB92" s="770"/>
      <c r="DC92" s="770"/>
      <c r="DD92" s="770"/>
      <c r="DE92" s="770"/>
      <c r="DF92" s="770"/>
      <c r="DG92" s="770"/>
      <c r="DH92" s="770"/>
      <c r="DI92" s="770"/>
      <c r="DJ92" s="770"/>
      <c r="DK92" s="770"/>
      <c r="DL92" s="770"/>
      <c r="DM92" s="770"/>
      <c r="DN92" s="770"/>
      <c r="DO92" s="770"/>
      <c r="DP92" s="770"/>
      <c r="DQ92" s="770"/>
      <c r="DR92" s="770"/>
      <c r="DS92" s="770"/>
      <c r="DT92" s="770"/>
      <c r="DU92" s="770"/>
      <c r="DV92" s="770"/>
      <c r="DW92" s="770"/>
      <c r="DX92" s="770"/>
    </row>
    <row r="93" spans="2:128" x14ac:dyDescent="0.2">
      <c r="B93" s="772"/>
      <c r="C93" s="770" t="s">
        <v>583</v>
      </c>
      <c r="D93" s="770"/>
      <c r="E93" s="770"/>
      <c r="F93" s="770"/>
      <c r="G93" s="770"/>
      <c r="H93" s="770"/>
      <c r="I93" s="770"/>
      <c r="J93" s="770"/>
      <c r="K93" s="770"/>
      <c r="L93" s="770"/>
      <c r="M93" s="770"/>
      <c r="N93" s="770"/>
      <c r="O93" s="770"/>
      <c r="P93" s="770"/>
      <c r="Q93" s="770"/>
      <c r="R93" s="770"/>
      <c r="S93" s="770"/>
      <c r="T93" s="770"/>
      <c r="U93" s="770"/>
      <c r="V93" s="770"/>
      <c r="W93" s="770"/>
      <c r="X93" s="770"/>
      <c r="Y93" s="770"/>
      <c r="Z93" s="770"/>
      <c r="AA93" s="770"/>
      <c r="AB93" s="770"/>
      <c r="AC93" s="770"/>
      <c r="AD93" s="770"/>
      <c r="AE93" s="770"/>
      <c r="AF93" s="770"/>
      <c r="AG93" s="770"/>
      <c r="AH93" s="770"/>
      <c r="AI93" s="770"/>
      <c r="AJ93" s="770"/>
      <c r="AK93" s="770"/>
      <c r="AL93" s="770"/>
      <c r="AM93" s="770"/>
      <c r="AN93" s="770"/>
      <c r="AO93" s="770"/>
      <c r="AP93" s="770"/>
      <c r="AQ93" s="770"/>
      <c r="AR93" s="770"/>
      <c r="AS93" s="770"/>
      <c r="AT93" s="770"/>
      <c r="AU93" s="770"/>
      <c r="AV93" s="770"/>
      <c r="AW93" s="770"/>
      <c r="AX93" s="770"/>
      <c r="AY93" s="770"/>
      <c r="AZ93" s="770"/>
      <c r="BA93" s="770"/>
      <c r="BB93" s="770"/>
      <c r="BC93" s="770"/>
      <c r="BD93" s="770"/>
      <c r="BE93" s="770"/>
      <c r="BF93" s="770"/>
      <c r="BG93" s="770"/>
      <c r="BH93" s="770"/>
      <c r="BI93" s="770"/>
      <c r="BJ93" s="770"/>
      <c r="BK93" s="770"/>
      <c r="BL93" s="770"/>
      <c r="BM93" s="770"/>
      <c r="BN93" s="770"/>
      <c r="BO93" s="770"/>
      <c r="BP93" s="770"/>
      <c r="BQ93" s="770"/>
      <c r="BR93" s="770"/>
      <c r="BS93" s="770"/>
      <c r="BT93" s="770"/>
      <c r="BU93" s="770"/>
      <c r="BV93" s="770"/>
      <c r="BW93" s="770"/>
      <c r="BX93" s="770"/>
      <c r="BY93" s="770"/>
      <c r="BZ93" s="770"/>
      <c r="CA93" s="770"/>
      <c r="CB93" s="770"/>
      <c r="CC93" s="770"/>
      <c r="CD93" s="770"/>
      <c r="CE93" s="770"/>
      <c r="CF93" s="770"/>
      <c r="CG93" s="770"/>
      <c r="CH93" s="770"/>
      <c r="CI93" s="770"/>
      <c r="CJ93" s="770"/>
      <c r="CK93" s="770"/>
      <c r="CL93" s="770"/>
      <c r="CM93" s="770"/>
      <c r="CN93" s="770"/>
      <c r="CO93" s="770"/>
      <c r="CP93" s="770"/>
      <c r="CQ93" s="770"/>
      <c r="CR93" s="770"/>
      <c r="CS93" s="770"/>
      <c r="CT93" s="770"/>
      <c r="CU93" s="770"/>
      <c r="CV93" s="770"/>
      <c r="CW93" s="770"/>
      <c r="CX93" s="770"/>
      <c r="CY93" s="770"/>
      <c r="CZ93" s="770"/>
      <c r="DA93" s="770"/>
      <c r="DB93" s="770"/>
      <c r="DC93" s="770"/>
      <c r="DD93" s="770"/>
      <c r="DE93" s="770"/>
      <c r="DF93" s="770"/>
      <c r="DG93" s="770"/>
      <c r="DH93" s="770"/>
      <c r="DI93" s="770"/>
      <c r="DJ93" s="770"/>
      <c r="DK93" s="770"/>
      <c r="DL93" s="770"/>
      <c r="DM93" s="770"/>
      <c r="DN93" s="770"/>
      <c r="DO93" s="770"/>
      <c r="DP93" s="770"/>
      <c r="DQ93" s="770"/>
      <c r="DR93" s="770"/>
      <c r="DS93" s="770"/>
      <c r="DT93" s="770"/>
      <c r="DU93" s="770"/>
      <c r="DV93" s="770"/>
      <c r="DW93" s="770"/>
      <c r="DX93" s="770"/>
    </row>
    <row r="94" spans="2:128" x14ac:dyDescent="0.2">
      <c r="B94" s="772"/>
      <c r="C94" s="770" t="s">
        <v>584</v>
      </c>
      <c r="D94" s="770"/>
      <c r="E94" s="770"/>
      <c r="F94" s="770"/>
      <c r="G94" s="770"/>
      <c r="H94" s="770"/>
      <c r="I94" s="770"/>
      <c r="J94" s="770"/>
      <c r="K94" s="770"/>
      <c r="L94" s="770"/>
      <c r="M94" s="770"/>
      <c r="N94" s="770"/>
      <c r="O94" s="770"/>
      <c r="P94" s="770"/>
      <c r="Q94" s="770"/>
      <c r="R94" s="770"/>
      <c r="S94" s="770"/>
      <c r="T94" s="770"/>
      <c r="U94" s="770"/>
      <c r="V94" s="770"/>
      <c r="W94" s="770"/>
      <c r="X94" s="770"/>
      <c r="Y94" s="770"/>
      <c r="Z94" s="770"/>
      <c r="AA94" s="770"/>
      <c r="AB94" s="770"/>
      <c r="AC94" s="770"/>
      <c r="AD94" s="770"/>
      <c r="AE94" s="770"/>
      <c r="AF94" s="770"/>
      <c r="AG94" s="770"/>
      <c r="AH94" s="770"/>
      <c r="AI94" s="770"/>
      <c r="AJ94" s="770"/>
      <c r="AK94" s="770"/>
      <c r="AL94" s="770"/>
      <c r="AM94" s="770"/>
      <c r="AN94" s="770"/>
      <c r="AO94" s="770"/>
      <c r="AP94" s="770"/>
      <c r="AQ94" s="770"/>
      <c r="AR94" s="770"/>
      <c r="AS94" s="770"/>
      <c r="AT94" s="770"/>
      <c r="AU94" s="770"/>
      <c r="AV94" s="770"/>
      <c r="AW94" s="770"/>
      <c r="AX94" s="770"/>
      <c r="AY94" s="770"/>
      <c r="AZ94" s="770"/>
      <c r="BA94" s="770"/>
      <c r="BB94" s="770"/>
      <c r="BC94" s="770"/>
      <c r="BD94" s="770"/>
      <c r="BE94" s="770"/>
      <c r="BF94" s="770"/>
      <c r="BG94" s="770"/>
      <c r="BH94" s="770"/>
      <c r="BI94" s="770"/>
      <c r="BJ94" s="770"/>
      <c r="BK94" s="770"/>
      <c r="BL94" s="770"/>
      <c r="BM94" s="770"/>
      <c r="BN94" s="770"/>
      <c r="BO94" s="770"/>
      <c r="BP94" s="770"/>
      <c r="BQ94" s="770"/>
      <c r="BR94" s="770"/>
      <c r="BS94" s="770"/>
      <c r="BT94" s="770"/>
      <c r="BU94" s="770"/>
      <c r="BV94" s="770"/>
      <c r="BW94" s="770"/>
      <c r="BX94" s="770"/>
      <c r="BY94" s="770"/>
      <c r="BZ94" s="770"/>
      <c r="CA94" s="770"/>
      <c r="CB94" s="770"/>
      <c r="CC94" s="770"/>
      <c r="CD94" s="770"/>
      <c r="CE94" s="770"/>
      <c r="CF94" s="770"/>
      <c r="CG94" s="770"/>
      <c r="CH94" s="770"/>
      <c r="CI94" s="770"/>
      <c r="CJ94" s="770"/>
      <c r="CK94" s="770"/>
      <c r="CL94" s="770"/>
      <c r="CM94" s="770"/>
      <c r="CN94" s="770"/>
      <c r="CO94" s="770"/>
      <c r="CP94" s="770"/>
      <c r="CQ94" s="770"/>
      <c r="CR94" s="770"/>
      <c r="CS94" s="770"/>
      <c r="CT94" s="770"/>
      <c r="CU94" s="770"/>
      <c r="CV94" s="770"/>
      <c r="CW94" s="770"/>
      <c r="CX94" s="770"/>
      <c r="CY94" s="770"/>
      <c r="CZ94" s="770"/>
      <c r="DA94" s="770"/>
      <c r="DB94" s="770"/>
      <c r="DC94" s="770"/>
      <c r="DD94" s="770"/>
      <c r="DE94" s="770"/>
      <c r="DF94" s="770"/>
      <c r="DG94" s="770"/>
      <c r="DH94" s="770"/>
      <c r="DI94" s="770"/>
      <c r="DJ94" s="770"/>
      <c r="DK94" s="770"/>
      <c r="DL94" s="770"/>
      <c r="DM94" s="770"/>
      <c r="DN94" s="770"/>
      <c r="DO94" s="770"/>
      <c r="DP94" s="770"/>
      <c r="DQ94" s="770"/>
      <c r="DR94" s="770"/>
      <c r="DS94" s="770"/>
      <c r="DT94" s="770"/>
      <c r="DU94" s="770"/>
      <c r="DV94" s="770"/>
      <c r="DW94" s="770"/>
      <c r="DX94" s="770"/>
    </row>
    <row r="95" spans="2:128" x14ac:dyDescent="0.2">
      <c r="B95" s="772"/>
      <c r="C95" s="770" t="s">
        <v>585</v>
      </c>
      <c r="D95" s="770"/>
      <c r="E95" s="770"/>
      <c r="F95" s="770"/>
      <c r="G95" s="770"/>
      <c r="H95" s="770"/>
      <c r="I95" s="770"/>
      <c r="J95" s="770"/>
      <c r="K95" s="770"/>
      <c r="L95" s="770"/>
      <c r="M95" s="770"/>
      <c r="N95" s="770"/>
      <c r="O95" s="770"/>
      <c r="P95" s="770"/>
      <c r="Q95" s="770"/>
      <c r="R95" s="770"/>
      <c r="S95" s="770"/>
      <c r="T95" s="770"/>
      <c r="U95" s="770"/>
      <c r="V95" s="770"/>
      <c r="W95" s="770"/>
      <c r="X95" s="770"/>
      <c r="Y95" s="770"/>
      <c r="Z95" s="770"/>
      <c r="AA95" s="770"/>
      <c r="AB95" s="770"/>
      <c r="AC95" s="770"/>
      <c r="AD95" s="770"/>
      <c r="AE95" s="770"/>
      <c r="AF95" s="770"/>
      <c r="AG95" s="770"/>
      <c r="AH95" s="770"/>
      <c r="AI95" s="770"/>
      <c r="AJ95" s="770"/>
      <c r="AK95" s="770"/>
      <c r="AL95" s="770"/>
      <c r="AM95" s="770"/>
      <c r="AN95" s="770"/>
      <c r="AO95" s="770"/>
      <c r="AP95" s="770"/>
      <c r="AQ95" s="770"/>
      <c r="AR95" s="770"/>
      <c r="AS95" s="770"/>
      <c r="AT95" s="770"/>
      <c r="AU95" s="770"/>
      <c r="AV95" s="770"/>
      <c r="AW95" s="770"/>
      <c r="AX95" s="770"/>
      <c r="AY95" s="770"/>
      <c r="AZ95" s="770"/>
      <c r="BA95" s="770"/>
      <c r="BB95" s="770"/>
      <c r="BC95" s="770"/>
      <c r="BD95" s="770"/>
      <c r="BE95" s="770"/>
      <c r="BF95" s="770"/>
      <c r="BG95" s="770"/>
      <c r="BH95" s="770"/>
      <c r="BI95" s="770"/>
      <c r="BJ95" s="770"/>
      <c r="BK95" s="770"/>
      <c r="BL95" s="770"/>
      <c r="BM95" s="770"/>
      <c r="BN95" s="770"/>
      <c r="BO95" s="770"/>
      <c r="BP95" s="770"/>
      <c r="BQ95" s="770"/>
      <c r="BR95" s="770"/>
      <c r="BS95" s="770"/>
      <c r="BT95" s="770"/>
      <c r="BU95" s="770"/>
      <c r="BV95" s="770"/>
      <c r="BW95" s="770"/>
      <c r="BX95" s="770"/>
      <c r="BY95" s="770"/>
      <c r="BZ95" s="770"/>
      <c r="CA95" s="770"/>
      <c r="CB95" s="770"/>
      <c r="CC95" s="770"/>
      <c r="CD95" s="770"/>
      <c r="CE95" s="770"/>
      <c r="CF95" s="770"/>
      <c r="CG95" s="770"/>
      <c r="CH95" s="770"/>
      <c r="CI95" s="770"/>
      <c r="CJ95" s="770"/>
      <c r="CK95" s="770"/>
      <c r="CL95" s="770"/>
      <c r="CM95" s="770"/>
      <c r="CN95" s="770"/>
      <c r="CO95" s="770"/>
      <c r="CP95" s="770"/>
      <c r="CQ95" s="770"/>
      <c r="CR95" s="770"/>
      <c r="CS95" s="770"/>
      <c r="CT95" s="770"/>
      <c r="CU95" s="770"/>
      <c r="CV95" s="770"/>
      <c r="CW95" s="770"/>
      <c r="CX95" s="770"/>
      <c r="CY95" s="770"/>
      <c r="CZ95" s="770"/>
      <c r="DA95" s="770"/>
      <c r="DB95" s="770"/>
      <c r="DC95" s="770"/>
      <c r="DD95" s="770"/>
      <c r="DE95" s="770"/>
      <c r="DF95" s="770"/>
      <c r="DG95" s="770"/>
      <c r="DH95" s="770"/>
      <c r="DI95" s="770"/>
      <c r="DJ95" s="770"/>
      <c r="DK95" s="770"/>
      <c r="DL95" s="770"/>
      <c r="DM95" s="770"/>
      <c r="DN95" s="770"/>
      <c r="DO95" s="770"/>
      <c r="DP95" s="770"/>
      <c r="DQ95" s="770"/>
      <c r="DR95" s="770"/>
      <c r="DS95" s="770"/>
      <c r="DT95" s="770"/>
      <c r="DU95" s="770"/>
      <c r="DV95" s="770"/>
      <c r="DW95" s="770"/>
      <c r="DX95" s="770"/>
    </row>
    <row r="96" spans="2:128" x14ac:dyDescent="0.2">
      <c r="B96" s="772"/>
      <c r="C96" s="770" t="s">
        <v>586</v>
      </c>
      <c r="D96" s="770"/>
      <c r="E96" s="770"/>
      <c r="F96" s="770"/>
      <c r="G96" s="770"/>
      <c r="H96" s="770"/>
      <c r="I96" s="770"/>
      <c r="J96" s="770"/>
      <c r="K96" s="770"/>
      <c r="L96" s="770"/>
      <c r="M96" s="770"/>
      <c r="N96" s="770"/>
      <c r="O96" s="770"/>
      <c r="P96" s="770"/>
      <c r="Q96" s="770"/>
      <c r="R96" s="770"/>
      <c r="S96" s="770"/>
      <c r="T96" s="770"/>
      <c r="U96" s="770"/>
      <c r="V96" s="770"/>
      <c r="W96" s="770"/>
      <c r="X96" s="770"/>
      <c r="Y96" s="770"/>
      <c r="Z96" s="770"/>
      <c r="AA96" s="770"/>
      <c r="AB96" s="770"/>
      <c r="AC96" s="770"/>
      <c r="AD96" s="770"/>
      <c r="AE96" s="770"/>
      <c r="AF96" s="770"/>
      <c r="AG96" s="770"/>
      <c r="AH96" s="770"/>
      <c r="AI96" s="770"/>
      <c r="AJ96" s="770"/>
      <c r="AK96" s="770"/>
      <c r="AL96" s="770"/>
      <c r="AM96" s="770"/>
      <c r="AN96" s="770"/>
      <c r="AO96" s="770"/>
      <c r="AP96" s="770"/>
      <c r="AQ96" s="770"/>
      <c r="AR96" s="770"/>
      <c r="AS96" s="770"/>
      <c r="AT96" s="770"/>
      <c r="AU96" s="770"/>
      <c r="AV96" s="770"/>
      <c r="AW96" s="770"/>
      <c r="AX96" s="770"/>
      <c r="AY96" s="770"/>
      <c r="AZ96" s="770"/>
      <c r="BA96" s="770"/>
      <c r="BB96" s="770"/>
      <c r="BC96" s="770"/>
      <c r="BD96" s="770"/>
      <c r="BE96" s="770"/>
      <c r="BF96" s="770"/>
      <c r="BG96" s="770"/>
      <c r="BH96" s="770"/>
      <c r="BI96" s="770"/>
      <c r="BJ96" s="770"/>
      <c r="BK96" s="770"/>
      <c r="BL96" s="770"/>
      <c r="BM96" s="770"/>
      <c r="BN96" s="770"/>
      <c r="BO96" s="770"/>
      <c r="BP96" s="770"/>
      <c r="BQ96" s="770"/>
      <c r="BR96" s="770"/>
      <c r="BS96" s="770"/>
      <c r="BT96" s="770"/>
      <c r="BU96" s="770"/>
      <c r="BV96" s="770"/>
      <c r="BW96" s="770"/>
      <c r="BX96" s="770"/>
      <c r="BY96" s="770"/>
      <c r="BZ96" s="770"/>
      <c r="CA96" s="770"/>
      <c r="CB96" s="770"/>
      <c r="CC96" s="770"/>
      <c r="CD96" s="770"/>
      <c r="CE96" s="770"/>
      <c r="CF96" s="770"/>
      <c r="CG96" s="770"/>
      <c r="CH96" s="770"/>
      <c r="CI96" s="770"/>
      <c r="CJ96" s="770"/>
      <c r="CK96" s="770"/>
      <c r="CL96" s="770"/>
      <c r="CM96" s="770"/>
      <c r="CN96" s="770"/>
      <c r="CO96" s="770"/>
      <c r="CP96" s="770"/>
      <c r="CQ96" s="770"/>
      <c r="CR96" s="770"/>
      <c r="CS96" s="770"/>
      <c r="CT96" s="770"/>
      <c r="CU96" s="770"/>
      <c r="CV96" s="770"/>
      <c r="CW96" s="770"/>
      <c r="CX96" s="770"/>
      <c r="CY96" s="770"/>
      <c r="CZ96" s="770"/>
      <c r="DA96" s="770"/>
      <c r="DB96" s="770"/>
      <c r="DC96" s="770"/>
      <c r="DD96" s="770"/>
      <c r="DE96" s="770"/>
      <c r="DF96" s="770"/>
      <c r="DG96" s="770"/>
      <c r="DH96" s="770"/>
      <c r="DI96" s="770"/>
      <c r="DJ96" s="770"/>
      <c r="DK96" s="770"/>
      <c r="DL96" s="770"/>
      <c r="DM96" s="770"/>
      <c r="DN96" s="770"/>
      <c r="DO96" s="770"/>
      <c r="DP96" s="770"/>
      <c r="DQ96" s="770"/>
      <c r="DR96" s="770"/>
      <c r="DS96" s="770"/>
      <c r="DT96" s="770"/>
      <c r="DU96" s="770"/>
      <c r="DV96" s="770"/>
      <c r="DW96" s="770"/>
      <c r="DX96" s="770"/>
    </row>
    <row r="97" spans="2:128" x14ac:dyDescent="0.2">
      <c r="B97" s="772"/>
      <c r="C97" s="770" t="s">
        <v>587</v>
      </c>
      <c r="D97" s="770"/>
      <c r="E97" s="770"/>
      <c r="F97" s="770"/>
      <c r="G97" s="770"/>
      <c r="H97" s="770"/>
      <c r="I97" s="770"/>
      <c r="J97" s="770"/>
      <c r="K97" s="770"/>
      <c r="L97" s="770"/>
      <c r="M97" s="770"/>
      <c r="N97" s="770"/>
      <c r="O97" s="770"/>
      <c r="P97" s="770"/>
      <c r="Q97" s="770"/>
      <c r="R97" s="770"/>
      <c r="S97" s="770"/>
      <c r="T97" s="770"/>
      <c r="U97" s="770"/>
      <c r="V97" s="770"/>
      <c r="W97" s="770"/>
      <c r="X97" s="770"/>
      <c r="Y97" s="770"/>
      <c r="Z97" s="770"/>
      <c r="AA97" s="770"/>
      <c r="AB97" s="770"/>
      <c r="AC97" s="770"/>
      <c r="AD97" s="770"/>
      <c r="AE97" s="770"/>
      <c r="AF97" s="770"/>
      <c r="AG97" s="770"/>
      <c r="AH97" s="770"/>
      <c r="AI97" s="770"/>
      <c r="AJ97" s="770"/>
      <c r="AK97" s="770"/>
      <c r="AL97" s="770"/>
      <c r="AM97" s="770"/>
      <c r="AN97" s="770"/>
      <c r="AO97" s="770"/>
      <c r="AP97" s="770"/>
      <c r="AQ97" s="770"/>
      <c r="AR97" s="770"/>
      <c r="AS97" s="770"/>
      <c r="AT97" s="770"/>
      <c r="AU97" s="770"/>
      <c r="AV97" s="770"/>
      <c r="AW97" s="770"/>
      <c r="AX97" s="770"/>
      <c r="AY97" s="770"/>
      <c r="AZ97" s="770"/>
      <c r="BA97" s="770"/>
      <c r="BB97" s="770"/>
      <c r="BC97" s="770"/>
      <c r="BD97" s="770"/>
      <c r="BE97" s="770"/>
      <c r="BF97" s="770"/>
      <c r="BG97" s="770"/>
      <c r="BH97" s="770"/>
      <c r="BI97" s="770"/>
      <c r="BJ97" s="770"/>
      <c r="BK97" s="770"/>
      <c r="BL97" s="770"/>
      <c r="BM97" s="770"/>
      <c r="BN97" s="770"/>
      <c r="BO97" s="770"/>
      <c r="BP97" s="770"/>
      <c r="BQ97" s="770"/>
      <c r="BR97" s="770"/>
      <c r="BS97" s="770"/>
      <c r="BT97" s="770"/>
      <c r="BU97" s="770"/>
      <c r="BV97" s="770"/>
      <c r="BW97" s="770"/>
      <c r="BX97" s="770"/>
      <c r="BY97" s="770"/>
      <c r="BZ97" s="770"/>
      <c r="CA97" s="770"/>
      <c r="CB97" s="770"/>
      <c r="CC97" s="770"/>
      <c r="CD97" s="770"/>
      <c r="CE97" s="770"/>
      <c r="CF97" s="770"/>
      <c r="CG97" s="770"/>
      <c r="CH97" s="770"/>
      <c r="CI97" s="770"/>
      <c r="CJ97" s="770"/>
      <c r="CK97" s="770"/>
      <c r="CL97" s="770"/>
      <c r="CM97" s="770"/>
      <c r="CN97" s="770"/>
      <c r="CO97" s="770"/>
      <c r="CP97" s="770"/>
      <c r="CQ97" s="770"/>
      <c r="CR97" s="770"/>
      <c r="CS97" s="770"/>
      <c r="CT97" s="770"/>
      <c r="CU97" s="770"/>
      <c r="CV97" s="770"/>
      <c r="CW97" s="770"/>
      <c r="CX97" s="770"/>
      <c r="CY97" s="770"/>
      <c r="CZ97" s="770"/>
      <c r="DA97" s="770"/>
      <c r="DB97" s="770"/>
      <c r="DC97" s="770"/>
      <c r="DD97" s="770"/>
      <c r="DE97" s="770"/>
      <c r="DF97" s="770"/>
      <c r="DG97" s="770"/>
      <c r="DH97" s="770"/>
      <c r="DI97" s="770"/>
      <c r="DJ97" s="770"/>
      <c r="DK97" s="770"/>
      <c r="DL97" s="770"/>
      <c r="DM97" s="770"/>
      <c r="DN97" s="770"/>
      <c r="DO97" s="770"/>
      <c r="DP97" s="770"/>
      <c r="DQ97" s="770"/>
      <c r="DR97" s="770"/>
      <c r="DS97" s="770"/>
      <c r="DT97" s="770"/>
      <c r="DU97" s="770"/>
      <c r="DV97" s="770"/>
      <c r="DW97" s="770"/>
      <c r="DX97" s="770"/>
    </row>
    <row r="98" spans="2:128" x14ac:dyDescent="0.2">
      <c r="B98" s="772"/>
      <c r="C98" s="770" t="s">
        <v>588</v>
      </c>
      <c r="D98" s="770"/>
      <c r="E98" s="770"/>
      <c r="F98" s="770"/>
      <c r="G98" s="770"/>
      <c r="H98" s="770"/>
      <c r="I98" s="770"/>
      <c r="J98" s="770"/>
      <c r="K98" s="770"/>
      <c r="L98" s="770"/>
      <c r="M98" s="770"/>
      <c r="N98" s="770"/>
      <c r="O98" s="770"/>
      <c r="P98" s="770"/>
      <c r="Q98" s="770"/>
      <c r="R98" s="770"/>
      <c r="S98" s="770"/>
      <c r="T98" s="770"/>
      <c r="U98" s="770"/>
      <c r="V98" s="770"/>
      <c r="W98" s="770"/>
      <c r="X98" s="770"/>
      <c r="Y98" s="770"/>
      <c r="Z98" s="770"/>
      <c r="AA98" s="770"/>
      <c r="AB98" s="770"/>
      <c r="AC98" s="770"/>
      <c r="AD98" s="770"/>
      <c r="AE98" s="770"/>
      <c r="AF98" s="770"/>
      <c r="AG98" s="770"/>
      <c r="AH98" s="770"/>
      <c r="AI98" s="770"/>
      <c r="AJ98" s="770"/>
      <c r="AK98" s="770"/>
      <c r="AL98" s="770"/>
      <c r="AM98" s="770"/>
      <c r="AN98" s="770"/>
      <c r="AO98" s="770"/>
      <c r="AP98" s="770"/>
      <c r="AQ98" s="770"/>
      <c r="AR98" s="770"/>
      <c r="AS98" s="770"/>
      <c r="AT98" s="770"/>
      <c r="AU98" s="770"/>
      <c r="AV98" s="770"/>
      <c r="AW98" s="770"/>
      <c r="AX98" s="770"/>
      <c r="AY98" s="770"/>
      <c r="AZ98" s="770"/>
      <c r="BA98" s="770"/>
      <c r="BB98" s="770"/>
      <c r="BC98" s="770"/>
      <c r="BD98" s="770"/>
      <c r="BE98" s="770"/>
      <c r="BF98" s="770"/>
      <c r="BG98" s="770"/>
      <c r="BH98" s="770"/>
      <c r="BI98" s="770"/>
      <c r="BJ98" s="770"/>
      <c r="BK98" s="770"/>
      <c r="BL98" s="770"/>
      <c r="BM98" s="770"/>
      <c r="BN98" s="770"/>
      <c r="BO98" s="770"/>
      <c r="BP98" s="770"/>
      <c r="BQ98" s="770"/>
      <c r="BR98" s="770"/>
      <c r="BS98" s="770"/>
      <c r="BT98" s="770"/>
      <c r="BU98" s="770"/>
      <c r="BV98" s="770"/>
      <c r="BW98" s="770"/>
      <c r="BX98" s="770"/>
      <c r="BY98" s="770"/>
      <c r="BZ98" s="770"/>
      <c r="CA98" s="770"/>
      <c r="CB98" s="770"/>
      <c r="CC98" s="770"/>
      <c r="CD98" s="770"/>
      <c r="CE98" s="770"/>
      <c r="CF98" s="770"/>
      <c r="CG98" s="770"/>
      <c r="CH98" s="770"/>
      <c r="CI98" s="770"/>
      <c r="CJ98" s="770"/>
      <c r="CK98" s="770"/>
      <c r="CL98" s="770"/>
      <c r="CM98" s="770"/>
      <c r="CN98" s="770"/>
      <c r="CO98" s="770"/>
      <c r="CP98" s="770"/>
      <c r="CQ98" s="770"/>
      <c r="CR98" s="770"/>
      <c r="CS98" s="770"/>
      <c r="CT98" s="770"/>
      <c r="CU98" s="770"/>
      <c r="CV98" s="770"/>
      <c r="CW98" s="770"/>
      <c r="CX98" s="770"/>
      <c r="CY98" s="770"/>
      <c r="CZ98" s="770"/>
      <c r="DA98" s="770"/>
      <c r="DB98" s="770"/>
      <c r="DC98" s="770"/>
      <c r="DD98" s="770"/>
      <c r="DE98" s="770"/>
      <c r="DF98" s="770"/>
      <c r="DG98" s="770"/>
      <c r="DH98" s="770"/>
      <c r="DI98" s="770"/>
      <c r="DJ98" s="770"/>
      <c r="DK98" s="770"/>
      <c r="DL98" s="770"/>
      <c r="DM98" s="770"/>
      <c r="DN98" s="770"/>
      <c r="DO98" s="770"/>
      <c r="DP98" s="770"/>
      <c r="DQ98" s="770"/>
      <c r="DR98" s="770"/>
      <c r="DS98" s="770"/>
      <c r="DT98" s="770"/>
      <c r="DU98" s="770"/>
      <c r="DV98" s="770"/>
      <c r="DW98" s="770"/>
      <c r="DX98" s="770"/>
    </row>
    <row r="99" spans="2:128" x14ac:dyDescent="0.2">
      <c r="B99" s="772"/>
      <c r="C99" s="770" t="s">
        <v>589</v>
      </c>
      <c r="D99" s="770"/>
      <c r="E99" s="770"/>
      <c r="F99" s="770"/>
      <c r="G99" s="770"/>
      <c r="H99" s="770"/>
      <c r="I99" s="770"/>
      <c r="J99" s="770"/>
      <c r="K99" s="770"/>
      <c r="L99" s="770"/>
      <c r="M99" s="770"/>
      <c r="N99" s="770"/>
      <c r="O99" s="770"/>
      <c r="P99" s="770"/>
      <c r="Q99" s="770"/>
      <c r="R99" s="770"/>
      <c r="S99" s="770"/>
      <c r="T99" s="770"/>
      <c r="U99" s="770"/>
      <c r="V99" s="770"/>
      <c r="W99" s="770"/>
      <c r="X99" s="770"/>
      <c r="Y99" s="770"/>
      <c r="Z99" s="770"/>
      <c r="AA99" s="770"/>
      <c r="AB99" s="770"/>
      <c r="AC99" s="770"/>
      <c r="AD99" s="770"/>
      <c r="AE99" s="770"/>
      <c r="AF99" s="770"/>
      <c r="AG99" s="770"/>
      <c r="AH99" s="770"/>
      <c r="AI99" s="770"/>
      <c r="AJ99" s="770"/>
      <c r="AK99" s="770"/>
      <c r="AL99" s="770"/>
      <c r="AM99" s="770"/>
      <c r="AN99" s="770"/>
      <c r="AO99" s="770"/>
      <c r="AP99" s="770"/>
      <c r="AQ99" s="770"/>
      <c r="AR99" s="770"/>
      <c r="AS99" s="770"/>
      <c r="AT99" s="770"/>
      <c r="AU99" s="770"/>
      <c r="AV99" s="770"/>
      <c r="AW99" s="770"/>
      <c r="AX99" s="770"/>
      <c r="AY99" s="770"/>
      <c r="AZ99" s="770"/>
      <c r="BA99" s="770"/>
      <c r="BB99" s="770"/>
      <c r="BC99" s="770"/>
      <c r="BD99" s="770"/>
      <c r="BE99" s="770"/>
      <c r="BF99" s="770"/>
      <c r="BG99" s="770"/>
      <c r="BH99" s="770"/>
      <c r="BI99" s="770"/>
      <c r="BJ99" s="770"/>
      <c r="BK99" s="770"/>
      <c r="BL99" s="770"/>
      <c r="BM99" s="770"/>
      <c r="BN99" s="770"/>
      <c r="BO99" s="770"/>
      <c r="BP99" s="770"/>
      <c r="BQ99" s="770"/>
      <c r="BR99" s="770"/>
      <c r="BS99" s="770"/>
      <c r="BT99" s="770"/>
      <c r="BU99" s="770"/>
      <c r="BV99" s="770"/>
      <c r="BW99" s="770"/>
      <c r="BX99" s="770"/>
      <c r="BY99" s="770"/>
      <c r="BZ99" s="770"/>
      <c r="CA99" s="770"/>
      <c r="CB99" s="770"/>
      <c r="CC99" s="770"/>
      <c r="CD99" s="770"/>
      <c r="CE99" s="770"/>
      <c r="CF99" s="770"/>
      <c r="CG99" s="770"/>
      <c r="CH99" s="770"/>
      <c r="CI99" s="770"/>
      <c r="CJ99" s="770"/>
      <c r="CK99" s="770"/>
      <c r="CL99" s="770"/>
      <c r="CM99" s="770"/>
      <c r="CN99" s="770"/>
      <c r="CO99" s="770"/>
      <c r="CP99" s="770"/>
      <c r="CQ99" s="770"/>
      <c r="CR99" s="770"/>
      <c r="CS99" s="770"/>
      <c r="CT99" s="770"/>
      <c r="CU99" s="770"/>
      <c r="CV99" s="770"/>
      <c r="CW99" s="770"/>
      <c r="CX99" s="770"/>
      <c r="CY99" s="770"/>
      <c r="CZ99" s="770"/>
      <c r="DA99" s="770"/>
      <c r="DB99" s="770"/>
      <c r="DC99" s="770"/>
      <c r="DD99" s="770"/>
      <c r="DE99" s="770"/>
      <c r="DF99" s="770"/>
      <c r="DG99" s="770"/>
      <c r="DH99" s="770"/>
      <c r="DI99" s="770"/>
      <c r="DJ99" s="770"/>
      <c r="DK99" s="770"/>
      <c r="DL99" s="770"/>
      <c r="DM99" s="770"/>
      <c r="DN99" s="770"/>
      <c r="DO99" s="770"/>
      <c r="DP99" s="770"/>
      <c r="DQ99" s="770"/>
      <c r="DR99" s="770"/>
      <c r="DS99" s="770"/>
      <c r="DT99" s="770"/>
      <c r="DU99" s="770"/>
      <c r="DV99" s="770"/>
      <c r="DW99" s="770"/>
      <c r="DX99" s="770"/>
    </row>
    <row r="100" spans="2:128" x14ac:dyDescent="0.2">
      <c r="B100" s="769"/>
      <c r="C100" s="770" t="s">
        <v>590</v>
      </c>
      <c r="D100" s="770"/>
      <c r="E100" s="770"/>
      <c r="F100" s="770"/>
      <c r="G100" s="770"/>
      <c r="H100" s="770"/>
      <c r="I100" s="770"/>
      <c r="J100" s="770"/>
      <c r="K100" s="770"/>
      <c r="L100" s="770"/>
      <c r="M100" s="770"/>
      <c r="N100" s="770"/>
      <c r="O100" s="770"/>
      <c r="P100" s="770"/>
      <c r="Q100" s="770"/>
      <c r="R100" s="770"/>
      <c r="S100" s="770"/>
      <c r="T100" s="770"/>
      <c r="U100" s="770"/>
      <c r="V100" s="770"/>
      <c r="W100" s="770"/>
      <c r="X100" s="770"/>
      <c r="Y100" s="770"/>
      <c r="Z100" s="770"/>
      <c r="AA100" s="770"/>
      <c r="AB100" s="770"/>
      <c r="AC100" s="770"/>
      <c r="AD100" s="770"/>
      <c r="AE100" s="770"/>
      <c r="AF100" s="770"/>
      <c r="AG100" s="770"/>
      <c r="AH100" s="770"/>
      <c r="AI100" s="770"/>
      <c r="AJ100" s="770"/>
      <c r="AK100" s="770"/>
      <c r="AL100" s="770"/>
      <c r="AM100" s="770"/>
      <c r="AN100" s="770"/>
      <c r="AO100" s="770"/>
      <c r="AP100" s="770"/>
      <c r="AQ100" s="770"/>
      <c r="AR100" s="770"/>
      <c r="AS100" s="770"/>
      <c r="AT100" s="770"/>
      <c r="AU100" s="770"/>
      <c r="AV100" s="770"/>
      <c r="AW100" s="770"/>
      <c r="AX100" s="770"/>
      <c r="AY100" s="770"/>
      <c r="AZ100" s="770"/>
      <c r="BA100" s="770"/>
      <c r="BB100" s="770"/>
      <c r="BC100" s="770"/>
      <c r="BD100" s="770"/>
      <c r="BE100" s="770"/>
      <c r="BF100" s="770"/>
      <c r="BG100" s="770"/>
      <c r="BH100" s="770"/>
      <c r="BI100" s="770"/>
      <c r="BJ100" s="770"/>
      <c r="BK100" s="770"/>
      <c r="BL100" s="770"/>
      <c r="BM100" s="770"/>
      <c r="BN100" s="770"/>
      <c r="BO100" s="770"/>
      <c r="BP100" s="770"/>
      <c r="BQ100" s="770"/>
      <c r="BR100" s="770"/>
      <c r="BS100" s="770"/>
      <c r="BT100" s="770"/>
      <c r="BU100" s="770"/>
      <c r="BV100" s="770"/>
      <c r="BW100" s="770"/>
      <c r="BX100" s="770"/>
      <c r="BY100" s="770"/>
      <c r="BZ100" s="770"/>
      <c r="CA100" s="770"/>
      <c r="CB100" s="770"/>
      <c r="CC100" s="770"/>
      <c r="CD100" s="770"/>
      <c r="CE100" s="770"/>
      <c r="CF100" s="770"/>
      <c r="CG100" s="770"/>
      <c r="CH100" s="770"/>
      <c r="CI100" s="770"/>
      <c r="CJ100" s="770"/>
      <c r="CK100" s="770"/>
      <c r="CL100" s="770"/>
      <c r="CM100" s="770"/>
      <c r="CN100" s="770"/>
      <c r="CO100" s="770"/>
      <c r="CP100" s="770"/>
      <c r="CQ100" s="770"/>
      <c r="CR100" s="770"/>
      <c r="CS100" s="770"/>
      <c r="CT100" s="770"/>
      <c r="CU100" s="770"/>
      <c r="CV100" s="770"/>
      <c r="CW100" s="770"/>
      <c r="CX100" s="770"/>
      <c r="CY100" s="770"/>
      <c r="CZ100" s="770"/>
      <c r="DA100" s="770"/>
      <c r="DB100" s="770"/>
      <c r="DC100" s="770"/>
      <c r="DD100" s="770"/>
      <c r="DE100" s="770"/>
      <c r="DF100" s="770"/>
      <c r="DG100" s="770"/>
      <c r="DH100" s="770"/>
      <c r="DI100" s="770"/>
      <c r="DJ100" s="770"/>
      <c r="DK100" s="770"/>
      <c r="DL100" s="770"/>
      <c r="DM100" s="770"/>
      <c r="DN100" s="770"/>
      <c r="DO100" s="770"/>
      <c r="DP100" s="770"/>
      <c r="DQ100" s="770"/>
      <c r="DR100" s="770"/>
      <c r="DS100" s="770"/>
      <c r="DT100" s="770"/>
      <c r="DU100" s="770"/>
      <c r="DV100" s="770"/>
      <c r="DW100" s="770"/>
      <c r="DX100" s="770"/>
    </row>
    <row r="101" spans="2:128" x14ac:dyDescent="0.2">
      <c r="B101" s="769"/>
      <c r="C101" s="770" t="s">
        <v>591</v>
      </c>
      <c r="D101" s="770"/>
      <c r="E101" s="770"/>
      <c r="F101" s="770"/>
      <c r="G101" s="770"/>
      <c r="H101" s="770"/>
      <c r="I101" s="770"/>
      <c r="J101" s="770"/>
      <c r="K101" s="770"/>
      <c r="L101" s="770"/>
      <c r="M101" s="770"/>
      <c r="N101" s="770"/>
      <c r="O101" s="770"/>
      <c r="P101" s="770"/>
      <c r="Q101" s="770"/>
      <c r="R101" s="770"/>
      <c r="S101" s="770"/>
      <c r="T101" s="770"/>
      <c r="U101" s="770"/>
      <c r="V101" s="770"/>
      <c r="W101" s="770"/>
      <c r="X101" s="770"/>
      <c r="Y101" s="770"/>
      <c r="Z101" s="770"/>
      <c r="AA101" s="770"/>
      <c r="AB101" s="770"/>
      <c r="AC101" s="770"/>
      <c r="AD101" s="770"/>
      <c r="AE101" s="770"/>
      <c r="AF101" s="770"/>
      <c r="AG101" s="770"/>
      <c r="AH101" s="770"/>
      <c r="AI101" s="770"/>
      <c r="AJ101" s="770"/>
      <c r="AK101" s="770"/>
      <c r="AL101" s="770"/>
      <c r="AM101" s="770"/>
      <c r="AN101" s="770"/>
      <c r="AO101" s="770"/>
      <c r="AP101" s="770"/>
      <c r="AQ101" s="770"/>
      <c r="AR101" s="770"/>
      <c r="AS101" s="770"/>
      <c r="AT101" s="770"/>
      <c r="AU101" s="770"/>
      <c r="AV101" s="770"/>
      <c r="AW101" s="770"/>
      <c r="AX101" s="770"/>
      <c r="AY101" s="770"/>
      <c r="AZ101" s="770"/>
      <c r="BA101" s="770"/>
      <c r="BB101" s="770"/>
      <c r="BC101" s="770"/>
      <c r="BD101" s="770"/>
      <c r="BE101" s="770"/>
      <c r="BF101" s="770"/>
      <c r="BG101" s="770"/>
      <c r="BH101" s="770"/>
      <c r="BI101" s="770"/>
      <c r="BJ101" s="770"/>
      <c r="BK101" s="770"/>
      <c r="BL101" s="770"/>
      <c r="BM101" s="770"/>
      <c r="BN101" s="770"/>
      <c r="BO101" s="770"/>
      <c r="BP101" s="770"/>
      <c r="BQ101" s="770"/>
      <c r="BR101" s="770"/>
      <c r="BS101" s="770"/>
      <c r="BT101" s="770"/>
      <c r="BU101" s="770"/>
      <c r="BV101" s="770"/>
      <c r="BW101" s="770"/>
      <c r="BX101" s="770"/>
      <c r="BY101" s="770"/>
      <c r="BZ101" s="770"/>
      <c r="CA101" s="770"/>
      <c r="CB101" s="770"/>
      <c r="CC101" s="770"/>
      <c r="CD101" s="770"/>
      <c r="CE101" s="770"/>
      <c r="CF101" s="770"/>
      <c r="CG101" s="770"/>
      <c r="CH101" s="770"/>
      <c r="CI101" s="770"/>
      <c r="CJ101" s="770"/>
      <c r="CK101" s="770"/>
      <c r="CL101" s="770"/>
      <c r="CM101" s="770"/>
      <c r="CN101" s="770"/>
      <c r="CO101" s="770"/>
      <c r="CP101" s="770"/>
      <c r="CQ101" s="770"/>
      <c r="CR101" s="770"/>
      <c r="CS101" s="770"/>
      <c r="CT101" s="770"/>
      <c r="CU101" s="770"/>
      <c r="CV101" s="770"/>
      <c r="CW101" s="770"/>
      <c r="CX101" s="770"/>
      <c r="CY101" s="770"/>
      <c r="CZ101" s="770"/>
      <c r="DA101" s="770"/>
      <c r="DB101" s="770"/>
      <c r="DC101" s="770"/>
      <c r="DD101" s="770"/>
      <c r="DE101" s="770"/>
      <c r="DF101" s="770"/>
      <c r="DG101" s="770"/>
      <c r="DH101" s="770"/>
      <c r="DI101" s="770"/>
      <c r="DJ101" s="770"/>
      <c r="DK101" s="770"/>
      <c r="DL101" s="770"/>
      <c r="DM101" s="770"/>
      <c r="DN101" s="770"/>
      <c r="DO101" s="770"/>
      <c r="DP101" s="770"/>
      <c r="DQ101" s="770"/>
      <c r="DR101" s="770"/>
      <c r="DS101" s="770"/>
      <c r="DT101" s="770"/>
      <c r="DU101" s="770"/>
      <c r="DV101" s="770"/>
      <c r="DW101" s="770"/>
      <c r="DX101" s="770"/>
    </row>
    <row r="102" spans="2:128" x14ac:dyDescent="0.2">
      <c r="B102" s="769"/>
      <c r="C102" s="770"/>
      <c r="D102" s="770"/>
      <c r="E102" s="770"/>
      <c r="F102" s="770"/>
      <c r="G102" s="770"/>
      <c r="H102" s="770"/>
      <c r="I102" s="770"/>
      <c r="J102" s="770"/>
      <c r="K102" s="770"/>
      <c r="L102" s="770"/>
      <c r="M102" s="770"/>
      <c r="N102" s="770"/>
      <c r="O102" s="770"/>
      <c r="P102" s="770"/>
      <c r="Q102" s="770"/>
      <c r="R102" s="770"/>
      <c r="S102" s="770"/>
      <c r="T102" s="770"/>
      <c r="U102" s="770"/>
      <c r="V102" s="770"/>
      <c r="W102" s="770"/>
      <c r="X102" s="770"/>
      <c r="Y102" s="770"/>
      <c r="Z102" s="770"/>
      <c r="AA102" s="770"/>
      <c r="AB102" s="770"/>
      <c r="AC102" s="770"/>
      <c r="AD102" s="770"/>
      <c r="AE102" s="770"/>
      <c r="AF102" s="770"/>
      <c r="AG102" s="770"/>
      <c r="AH102" s="770"/>
      <c r="AI102" s="770"/>
      <c r="AJ102" s="770"/>
      <c r="AK102" s="770"/>
      <c r="AL102" s="770"/>
      <c r="AM102" s="770"/>
      <c r="AN102" s="770"/>
      <c r="AO102" s="770"/>
      <c r="AP102" s="770"/>
      <c r="AQ102" s="770"/>
      <c r="AR102" s="770"/>
      <c r="AS102" s="770"/>
      <c r="AT102" s="770"/>
      <c r="AU102" s="770"/>
      <c r="AV102" s="770"/>
      <c r="AW102" s="770"/>
      <c r="AX102" s="770"/>
      <c r="AY102" s="770"/>
      <c r="AZ102" s="770"/>
      <c r="BA102" s="770"/>
      <c r="BB102" s="770"/>
      <c r="BC102" s="770"/>
      <c r="BD102" s="770"/>
      <c r="BE102" s="770"/>
      <c r="BF102" s="770"/>
      <c r="BG102" s="770"/>
      <c r="BH102" s="770"/>
      <c r="BI102" s="770"/>
      <c r="BJ102" s="770"/>
      <c r="BK102" s="770"/>
      <c r="BL102" s="770"/>
      <c r="BM102" s="770"/>
      <c r="BN102" s="770"/>
      <c r="BO102" s="770"/>
      <c r="BP102" s="770"/>
      <c r="BQ102" s="770"/>
      <c r="BR102" s="770"/>
      <c r="BS102" s="770"/>
      <c r="BT102" s="770"/>
      <c r="BU102" s="770"/>
      <c r="BV102" s="770"/>
      <c r="BW102" s="770"/>
      <c r="BX102" s="770"/>
      <c r="BY102" s="770"/>
      <c r="BZ102" s="770"/>
      <c r="CA102" s="770"/>
      <c r="CB102" s="770"/>
      <c r="CC102" s="770"/>
      <c r="CD102" s="770"/>
      <c r="CE102" s="770"/>
      <c r="CF102" s="770"/>
      <c r="CG102" s="770"/>
      <c r="CH102" s="770"/>
      <c r="CI102" s="770"/>
      <c r="CJ102" s="770"/>
      <c r="CK102" s="770"/>
      <c r="CL102" s="770"/>
      <c r="CM102" s="770"/>
      <c r="CN102" s="770"/>
      <c r="CO102" s="770"/>
      <c r="CP102" s="770"/>
      <c r="CQ102" s="770"/>
      <c r="CR102" s="770"/>
      <c r="CS102" s="770"/>
      <c r="CT102" s="770"/>
      <c r="CU102" s="770"/>
      <c r="CV102" s="770"/>
      <c r="CW102" s="770"/>
      <c r="CX102" s="770"/>
      <c r="CY102" s="770"/>
      <c r="CZ102" s="770"/>
      <c r="DA102" s="770"/>
      <c r="DB102" s="770"/>
      <c r="DC102" s="770"/>
      <c r="DD102" s="770"/>
      <c r="DE102" s="770"/>
      <c r="DF102" s="770"/>
      <c r="DG102" s="770"/>
      <c r="DH102" s="770"/>
      <c r="DI102" s="770"/>
      <c r="DJ102" s="770"/>
      <c r="DK102" s="770"/>
      <c r="DL102" s="770"/>
      <c r="DM102" s="770"/>
      <c r="DN102" s="770"/>
      <c r="DO102" s="770"/>
      <c r="DP102" s="770"/>
      <c r="DQ102" s="770"/>
      <c r="DR102" s="770"/>
      <c r="DS102" s="770"/>
      <c r="DT102" s="770"/>
      <c r="DU102" s="770"/>
      <c r="DV102" s="770"/>
      <c r="DW102" s="770"/>
      <c r="DX102" s="770"/>
    </row>
  </sheetData>
  <mergeCells count="1">
    <mergeCell ref="W2:W3"/>
  </mergeCells>
  <pageMargins left="0.7" right="0.7" top="0.75" bottom="0.75" header="0.3" footer="0.3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topLeftCell="AJ1" zoomScale="75" zoomScaleNormal="75" zoomScaleSheetLayoutView="25" workbookViewId="0">
      <selection activeCell="H4" sqref="H4:AJ4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3"/>
      <c r="B1" s="234" t="s">
        <v>592</v>
      </c>
      <c r="C1" s="235"/>
      <c r="D1" s="236"/>
      <c r="E1" s="236"/>
      <c r="F1" s="237"/>
      <c r="G1" s="237"/>
      <c r="H1" s="237"/>
      <c r="I1" s="238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9"/>
      <c r="AI1" s="239"/>
      <c r="AJ1" s="239"/>
    </row>
    <row r="2" spans="1:37" ht="15.75" thickBot="1" x14ac:dyDescent="0.25">
      <c r="A2" s="240"/>
      <c r="B2" s="241"/>
      <c r="C2" s="242"/>
      <c r="D2" s="121"/>
      <c r="E2" s="121"/>
      <c r="F2" s="98"/>
      <c r="G2" s="98"/>
      <c r="H2" s="950" t="s">
        <v>593</v>
      </c>
      <c r="I2" s="951"/>
      <c r="J2" s="951"/>
      <c r="K2" s="951"/>
      <c r="L2" s="951"/>
      <c r="M2" s="951"/>
      <c r="N2" s="951"/>
      <c r="O2" s="951"/>
      <c r="P2" s="951"/>
      <c r="Q2" s="951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951"/>
      <c r="AE2" s="951"/>
      <c r="AF2" s="951"/>
      <c r="AG2" s="951"/>
      <c r="AH2" s="951"/>
      <c r="AI2" s="951"/>
      <c r="AJ2" s="951"/>
    </row>
    <row r="3" spans="1:37" ht="31.5" x14ac:dyDescent="0.2">
      <c r="A3" s="243"/>
      <c r="B3" s="244" t="s">
        <v>594</v>
      </c>
      <c r="C3" s="446" t="s">
        <v>595</v>
      </c>
      <c r="D3" s="447" t="s">
        <v>596</v>
      </c>
      <c r="E3" s="447"/>
      <c r="F3" s="448" t="s">
        <v>137</v>
      </c>
      <c r="G3" s="448" t="s">
        <v>186</v>
      </c>
      <c r="H3" s="449" t="str">
        <f>'TITLE PAGE'!D14</f>
        <v>2015-16</v>
      </c>
      <c r="I3" s="450" t="str">
        <f>'WRZ summary'!E5</f>
        <v>For info 2017-18</v>
      </c>
      <c r="J3" s="450" t="str">
        <f>'WRZ summary'!F5</f>
        <v>For info 2018-19</v>
      </c>
      <c r="K3" s="450" t="str">
        <f>'WRZ summary'!G5</f>
        <v>For info 2019-20</v>
      </c>
      <c r="L3" s="447" t="str">
        <f>'WRZ summary'!H5</f>
        <v>2020-21</v>
      </c>
      <c r="M3" s="447" t="str">
        <f>'WRZ summary'!I5</f>
        <v>2021-22</v>
      </c>
      <c r="N3" s="447" t="str">
        <f>'WRZ summary'!J5</f>
        <v>2022-23</v>
      </c>
      <c r="O3" s="447" t="str">
        <f>'WRZ summary'!K5</f>
        <v>2023-24</v>
      </c>
      <c r="P3" s="447" t="str">
        <f>'WRZ summary'!L5</f>
        <v>2024-25</v>
      </c>
      <c r="Q3" s="447" t="str">
        <f>'WRZ summary'!M5</f>
        <v>2025-26</v>
      </c>
      <c r="R3" s="447" t="str">
        <f>'WRZ summary'!N5</f>
        <v>2026-27</v>
      </c>
      <c r="S3" s="447" t="str">
        <f>'WRZ summary'!O5</f>
        <v>2027-28</v>
      </c>
      <c r="T3" s="447" t="str">
        <f>'WRZ summary'!P5</f>
        <v>2028-29</v>
      </c>
      <c r="U3" s="447" t="str">
        <f>'WRZ summary'!Q5</f>
        <v>2029-30</v>
      </c>
      <c r="V3" s="447" t="str">
        <f>'WRZ summary'!R5</f>
        <v>2030-31</v>
      </c>
      <c r="W3" s="447" t="str">
        <f>'WRZ summary'!S5</f>
        <v>2031-32</v>
      </c>
      <c r="X3" s="447" t="str">
        <f>'WRZ summary'!T5</f>
        <v>2032-33</v>
      </c>
      <c r="Y3" s="447" t="str">
        <f>'WRZ summary'!U5</f>
        <v>2033-34</v>
      </c>
      <c r="Z3" s="447" t="str">
        <f>'WRZ summary'!V5</f>
        <v>2034-35</v>
      </c>
      <c r="AA3" s="447" t="str">
        <f>'WRZ summary'!W5</f>
        <v>2035-36</v>
      </c>
      <c r="AB3" s="447" t="str">
        <f>'WRZ summary'!X5</f>
        <v>2036-37</v>
      </c>
      <c r="AC3" s="447" t="str">
        <f>'WRZ summary'!Y5</f>
        <v>2037-38</v>
      </c>
      <c r="AD3" s="447" t="str">
        <f>'WRZ summary'!Z5</f>
        <v>2038-39</v>
      </c>
      <c r="AE3" s="447" t="str">
        <f>'WRZ summary'!AA5</f>
        <v>2039-40</v>
      </c>
      <c r="AF3" s="447" t="str">
        <f>'WRZ summary'!AB5</f>
        <v>2040-41</v>
      </c>
      <c r="AG3" s="447" t="str">
        <f>'WRZ summary'!AC5</f>
        <v>2041-42</v>
      </c>
      <c r="AH3" s="447" t="str">
        <f>'WRZ summary'!AD5</f>
        <v>2042-43</v>
      </c>
      <c r="AI3" s="447" t="str">
        <f>'WRZ summary'!AE5</f>
        <v>2043-44</v>
      </c>
      <c r="AJ3" s="451" t="str">
        <f>'WRZ summary'!AF5</f>
        <v>2044-45</v>
      </c>
      <c r="AK3" s="420"/>
    </row>
    <row r="4" spans="1:37" x14ac:dyDescent="0.2">
      <c r="A4" s="245"/>
      <c r="B4" s="246">
        <v>58</v>
      </c>
      <c r="C4" s="452" t="s">
        <v>597</v>
      </c>
      <c r="D4" s="247" t="s">
        <v>120</v>
      </c>
      <c r="E4" s="247"/>
      <c r="F4" s="248" t="s">
        <v>72</v>
      </c>
      <c r="G4" s="248">
        <v>2</v>
      </c>
      <c r="H4" s="898">
        <f>SUM(H5,H8,H11,-H14,-H18,-H21,-H24,H27)</f>
        <v>0</v>
      </c>
      <c r="I4" s="899">
        <f>SUM(I5,I8,I11,-I14,-I18,-I21,-I24,I27)</f>
        <v>0</v>
      </c>
      <c r="J4" s="899">
        <f>SUM(J5,J8,J11,-J14,-J18,-J21,-J24,J27)</f>
        <v>0</v>
      </c>
      <c r="K4" s="899">
        <f>SUM(K5,K8,K11,-K14,-K18,-K21,-K24,K27)</f>
        <v>0</v>
      </c>
      <c r="L4" s="879">
        <f>SUM(L5,L8,L11,-L14,-L18,-L21,-L24,L27)</f>
        <v>0</v>
      </c>
      <c r="M4" s="879">
        <f t="shared" ref="M4:AJ4" si="0">SUM(M5,M8,M11,-M14,-M18,-M21,-M24,M27)</f>
        <v>0</v>
      </c>
      <c r="N4" s="879">
        <f t="shared" si="0"/>
        <v>0</v>
      </c>
      <c r="O4" s="879">
        <f t="shared" si="0"/>
        <v>0</v>
      </c>
      <c r="P4" s="879">
        <f t="shared" si="0"/>
        <v>0</v>
      </c>
      <c r="Q4" s="879">
        <f t="shared" si="0"/>
        <v>0</v>
      </c>
      <c r="R4" s="879">
        <f t="shared" si="0"/>
        <v>0</v>
      </c>
      <c r="S4" s="879">
        <f t="shared" si="0"/>
        <v>0</v>
      </c>
      <c r="T4" s="879">
        <f t="shared" si="0"/>
        <v>0</v>
      </c>
      <c r="U4" s="879">
        <f t="shared" si="0"/>
        <v>0</v>
      </c>
      <c r="V4" s="879">
        <f t="shared" si="0"/>
        <v>0</v>
      </c>
      <c r="W4" s="879">
        <f t="shared" si="0"/>
        <v>0</v>
      </c>
      <c r="X4" s="879">
        <f t="shared" si="0"/>
        <v>0</v>
      </c>
      <c r="Y4" s="879">
        <f t="shared" si="0"/>
        <v>0</v>
      </c>
      <c r="Z4" s="879">
        <f t="shared" si="0"/>
        <v>0</v>
      </c>
      <c r="AA4" s="879">
        <f t="shared" si="0"/>
        <v>0</v>
      </c>
      <c r="AB4" s="879">
        <f t="shared" si="0"/>
        <v>0</v>
      </c>
      <c r="AC4" s="879">
        <f t="shared" si="0"/>
        <v>0</v>
      </c>
      <c r="AD4" s="879">
        <f t="shared" si="0"/>
        <v>0</v>
      </c>
      <c r="AE4" s="879">
        <f t="shared" si="0"/>
        <v>0</v>
      </c>
      <c r="AF4" s="879">
        <f t="shared" si="0"/>
        <v>0</v>
      </c>
      <c r="AG4" s="879">
        <f t="shared" si="0"/>
        <v>0</v>
      </c>
      <c r="AH4" s="879">
        <f t="shared" si="0"/>
        <v>0</v>
      </c>
      <c r="AI4" s="879">
        <f t="shared" si="0"/>
        <v>0</v>
      </c>
      <c r="AJ4" s="900">
        <f t="shared" si="0"/>
        <v>0</v>
      </c>
      <c r="AK4" s="420"/>
    </row>
    <row r="5" spans="1:37" x14ac:dyDescent="0.2">
      <c r="A5" s="249"/>
      <c r="B5" s="250">
        <f>B4+0.1</f>
        <v>58.1</v>
      </c>
      <c r="C5" s="815" t="s">
        <v>598</v>
      </c>
      <c r="D5" s="251" t="s">
        <v>120</v>
      </c>
      <c r="E5" s="251"/>
      <c r="F5" s="252" t="s">
        <v>72</v>
      </c>
      <c r="G5" s="252">
        <v>2</v>
      </c>
      <c r="H5" s="379">
        <f>SUM(H6:H7)</f>
        <v>0</v>
      </c>
      <c r="I5" s="387">
        <f t="shared" ref="I5:AJ5" si="1">SUM(I6:I7)</f>
        <v>0</v>
      </c>
      <c r="J5" s="387">
        <f t="shared" si="1"/>
        <v>0</v>
      </c>
      <c r="K5" s="387">
        <f t="shared" si="1"/>
        <v>0</v>
      </c>
      <c r="L5" s="380">
        <f>SUM(L6:L7)</f>
        <v>0</v>
      </c>
      <c r="M5" s="380">
        <f t="shared" si="1"/>
        <v>0</v>
      </c>
      <c r="N5" s="380">
        <f t="shared" si="1"/>
        <v>0</v>
      </c>
      <c r="O5" s="380">
        <f t="shared" si="1"/>
        <v>0</v>
      </c>
      <c r="P5" s="380">
        <f t="shared" si="1"/>
        <v>0</v>
      </c>
      <c r="Q5" s="380">
        <f t="shared" si="1"/>
        <v>0</v>
      </c>
      <c r="R5" s="380">
        <f t="shared" si="1"/>
        <v>0</v>
      </c>
      <c r="S5" s="380">
        <f t="shared" si="1"/>
        <v>0</v>
      </c>
      <c r="T5" s="380">
        <f t="shared" si="1"/>
        <v>0</v>
      </c>
      <c r="U5" s="380">
        <f t="shared" si="1"/>
        <v>0</v>
      </c>
      <c r="V5" s="380">
        <f t="shared" si="1"/>
        <v>0</v>
      </c>
      <c r="W5" s="380">
        <f t="shared" si="1"/>
        <v>0</v>
      </c>
      <c r="X5" s="380">
        <f t="shared" si="1"/>
        <v>0</v>
      </c>
      <c r="Y5" s="380">
        <f t="shared" si="1"/>
        <v>0</v>
      </c>
      <c r="Z5" s="380">
        <f t="shared" si="1"/>
        <v>0</v>
      </c>
      <c r="AA5" s="380">
        <f t="shared" si="1"/>
        <v>0</v>
      </c>
      <c r="AB5" s="380">
        <f t="shared" si="1"/>
        <v>0</v>
      </c>
      <c r="AC5" s="380">
        <f t="shared" si="1"/>
        <v>0</v>
      </c>
      <c r="AD5" s="380">
        <f t="shared" si="1"/>
        <v>0</v>
      </c>
      <c r="AE5" s="380">
        <f t="shared" si="1"/>
        <v>0</v>
      </c>
      <c r="AF5" s="380">
        <f t="shared" si="1"/>
        <v>0</v>
      </c>
      <c r="AG5" s="380">
        <f t="shared" si="1"/>
        <v>0</v>
      </c>
      <c r="AH5" s="380">
        <f t="shared" si="1"/>
        <v>0</v>
      </c>
      <c r="AI5" s="380">
        <f t="shared" si="1"/>
        <v>0</v>
      </c>
      <c r="AJ5" s="380">
        <f t="shared" si="1"/>
        <v>0</v>
      </c>
      <c r="AK5" s="420"/>
    </row>
    <row r="6" spans="1:37" x14ac:dyDescent="0.2">
      <c r="A6" s="249"/>
      <c r="B6" s="253" t="s">
        <v>120</v>
      </c>
      <c r="C6" s="254"/>
      <c r="D6" s="254"/>
      <c r="E6" s="254"/>
      <c r="F6" s="255" t="s">
        <v>72</v>
      </c>
      <c r="G6" s="255">
        <v>2</v>
      </c>
      <c r="H6" s="379"/>
      <c r="I6" s="387"/>
      <c r="J6" s="387"/>
      <c r="K6" s="387"/>
      <c r="L6" s="396"/>
      <c r="M6" s="396"/>
      <c r="N6" s="396"/>
      <c r="O6" s="396"/>
      <c r="P6" s="396"/>
      <c r="Q6" s="396"/>
      <c r="R6" s="396"/>
      <c r="S6" s="396"/>
      <c r="T6" s="396"/>
      <c r="U6" s="396"/>
      <c r="V6" s="396"/>
      <c r="W6" s="396"/>
      <c r="X6" s="396"/>
      <c r="Y6" s="396"/>
      <c r="Z6" s="396"/>
      <c r="AA6" s="396"/>
      <c r="AB6" s="396"/>
      <c r="AC6" s="396"/>
      <c r="AD6" s="396"/>
      <c r="AE6" s="396"/>
      <c r="AF6" s="396"/>
      <c r="AG6" s="396"/>
      <c r="AH6" s="396"/>
      <c r="AI6" s="396"/>
      <c r="AJ6" s="454"/>
      <c r="AK6" s="420"/>
    </row>
    <row r="7" spans="1:37" x14ac:dyDescent="0.2">
      <c r="A7" s="249"/>
      <c r="B7" s="490" t="s">
        <v>120</v>
      </c>
      <c r="C7" s="389" t="s">
        <v>599</v>
      </c>
      <c r="D7" s="390" t="s">
        <v>120</v>
      </c>
      <c r="E7" s="390"/>
      <c r="F7" s="391" t="s">
        <v>120</v>
      </c>
      <c r="G7" s="391"/>
      <c r="H7" s="392" t="s">
        <v>120</v>
      </c>
      <c r="I7" s="393" t="s">
        <v>120</v>
      </c>
      <c r="J7" s="393" t="s">
        <v>120</v>
      </c>
      <c r="K7" s="393" t="s">
        <v>120</v>
      </c>
      <c r="L7" s="391" t="s">
        <v>120</v>
      </c>
      <c r="M7" s="391" t="s">
        <v>120</v>
      </c>
      <c r="N7" s="391" t="s">
        <v>120</v>
      </c>
      <c r="O7" s="391" t="s">
        <v>120</v>
      </c>
      <c r="P7" s="391" t="s">
        <v>120</v>
      </c>
      <c r="Q7" s="391" t="s">
        <v>120</v>
      </c>
      <c r="R7" s="391" t="s">
        <v>120</v>
      </c>
      <c r="S7" s="391" t="s">
        <v>120</v>
      </c>
      <c r="T7" s="391" t="s">
        <v>120</v>
      </c>
      <c r="U7" s="391" t="s">
        <v>120</v>
      </c>
      <c r="V7" s="391" t="s">
        <v>120</v>
      </c>
      <c r="W7" s="391" t="s">
        <v>120</v>
      </c>
      <c r="X7" s="391" t="s">
        <v>120</v>
      </c>
      <c r="Y7" s="391" t="s">
        <v>120</v>
      </c>
      <c r="Z7" s="391" t="s">
        <v>120</v>
      </c>
      <c r="AA7" s="391" t="s">
        <v>120</v>
      </c>
      <c r="AB7" s="391" t="s">
        <v>120</v>
      </c>
      <c r="AC7" s="391" t="s">
        <v>120</v>
      </c>
      <c r="AD7" s="391" t="s">
        <v>120</v>
      </c>
      <c r="AE7" s="391" t="s">
        <v>120</v>
      </c>
      <c r="AF7" s="391" t="s">
        <v>120</v>
      </c>
      <c r="AG7" s="391" t="s">
        <v>120</v>
      </c>
      <c r="AH7" s="391" t="s">
        <v>120</v>
      </c>
      <c r="AI7" s="391" t="s">
        <v>120</v>
      </c>
      <c r="AJ7" s="455" t="s">
        <v>120</v>
      </c>
      <c r="AK7" s="420"/>
    </row>
    <row r="8" spans="1:37" x14ac:dyDescent="0.2">
      <c r="A8" s="249"/>
      <c r="B8" s="250">
        <f>B5+0.1</f>
        <v>58.2</v>
      </c>
      <c r="C8" s="394" t="s">
        <v>600</v>
      </c>
      <c r="D8" s="395" t="s">
        <v>120</v>
      </c>
      <c r="E8" s="395"/>
      <c r="F8" s="252" t="s">
        <v>72</v>
      </c>
      <c r="G8" s="252">
        <v>2</v>
      </c>
      <c r="H8" s="379">
        <f t="shared" ref="H8:AJ8" si="2">SUM(H9:H10)</f>
        <v>0</v>
      </c>
      <c r="I8" s="387">
        <f t="shared" si="2"/>
        <v>0</v>
      </c>
      <c r="J8" s="387">
        <f t="shared" si="2"/>
        <v>0</v>
      </c>
      <c r="K8" s="387">
        <f t="shared" si="2"/>
        <v>0</v>
      </c>
      <c r="L8" s="380">
        <f>SUM(L9:L10)</f>
        <v>0</v>
      </c>
      <c r="M8" s="380">
        <f t="shared" si="2"/>
        <v>0</v>
      </c>
      <c r="N8" s="380">
        <f t="shared" si="2"/>
        <v>0</v>
      </c>
      <c r="O8" s="380">
        <f t="shared" si="2"/>
        <v>0</v>
      </c>
      <c r="P8" s="380">
        <f t="shared" si="2"/>
        <v>0</v>
      </c>
      <c r="Q8" s="380">
        <f t="shared" si="2"/>
        <v>0</v>
      </c>
      <c r="R8" s="380">
        <f t="shared" si="2"/>
        <v>0</v>
      </c>
      <c r="S8" s="380">
        <f t="shared" si="2"/>
        <v>0</v>
      </c>
      <c r="T8" s="380">
        <f t="shared" si="2"/>
        <v>0</v>
      </c>
      <c r="U8" s="380">
        <f t="shared" si="2"/>
        <v>0</v>
      </c>
      <c r="V8" s="380">
        <f t="shared" si="2"/>
        <v>0</v>
      </c>
      <c r="W8" s="380">
        <f t="shared" si="2"/>
        <v>0</v>
      </c>
      <c r="X8" s="380">
        <f t="shared" si="2"/>
        <v>0</v>
      </c>
      <c r="Y8" s="380">
        <f t="shared" si="2"/>
        <v>0</v>
      </c>
      <c r="Z8" s="380">
        <f t="shared" si="2"/>
        <v>0</v>
      </c>
      <c r="AA8" s="380">
        <f t="shared" si="2"/>
        <v>0</v>
      </c>
      <c r="AB8" s="380">
        <f t="shared" si="2"/>
        <v>0</v>
      </c>
      <c r="AC8" s="380">
        <f t="shared" si="2"/>
        <v>0</v>
      </c>
      <c r="AD8" s="380">
        <f t="shared" si="2"/>
        <v>0</v>
      </c>
      <c r="AE8" s="380">
        <f t="shared" si="2"/>
        <v>0</v>
      </c>
      <c r="AF8" s="380">
        <f t="shared" si="2"/>
        <v>0</v>
      </c>
      <c r="AG8" s="380">
        <f t="shared" si="2"/>
        <v>0</v>
      </c>
      <c r="AH8" s="380">
        <f t="shared" si="2"/>
        <v>0</v>
      </c>
      <c r="AI8" s="380">
        <f t="shared" si="2"/>
        <v>0</v>
      </c>
      <c r="AJ8" s="380">
        <f t="shared" si="2"/>
        <v>0</v>
      </c>
      <c r="AK8" s="420"/>
    </row>
    <row r="9" spans="1:37" x14ac:dyDescent="0.2">
      <c r="A9" s="249"/>
      <c r="B9" s="253" t="s">
        <v>120</v>
      </c>
      <c r="C9" s="254"/>
      <c r="D9" s="254"/>
      <c r="E9" s="254"/>
      <c r="F9" s="256" t="s">
        <v>72</v>
      </c>
      <c r="G9" s="256">
        <v>2</v>
      </c>
      <c r="H9" s="379"/>
      <c r="I9" s="387"/>
      <c r="J9" s="387"/>
      <c r="K9" s="387"/>
      <c r="L9" s="396"/>
      <c r="M9" s="396"/>
      <c r="N9" s="396"/>
      <c r="O9" s="396"/>
      <c r="P9" s="396"/>
      <c r="Q9" s="396"/>
      <c r="R9" s="396"/>
      <c r="S9" s="396"/>
      <c r="T9" s="396"/>
      <c r="U9" s="396"/>
      <c r="V9" s="396"/>
      <c r="W9" s="396"/>
      <c r="X9" s="396"/>
      <c r="Y9" s="396"/>
      <c r="Z9" s="396"/>
      <c r="AA9" s="396"/>
      <c r="AB9" s="396"/>
      <c r="AC9" s="396"/>
      <c r="AD9" s="396"/>
      <c r="AE9" s="396"/>
      <c r="AF9" s="396"/>
      <c r="AG9" s="396"/>
      <c r="AH9" s="396"/>
      <c r="AI9" s="396"/>
      <c r="AJ9" s="454"/>
      <c r="AK9" s="420"/>
    </row>
    <row r="10" spans="1:37" x14ac:dyDescent="0.2">
      <c r="A10" s="257"/>
      <c r="B10" s="490" t="s">
        <v>120</v>
      </c>
      <c r="C10" s="389" t="s">
        <v>599</v>
      </c>
      <c r="D10" s="390" t="s">
        <v>120</v>
      </c>
      <c r="E10" s="390"/>
      <c r="F10" s="313" t="s">
        <v>120</v>
      </c>
      <c r="G10" s="391"/>
      <c r="H10" s="392" t="s">
        <v>120</v>
      </c>
      <c r="I10" s="393" t="s">
        <v>120</v>
      </c>
      <c r="J10" s="393" t="s">
        <v>120</v>
      </c>
      <c r="K10" s="393" t="s">
        <v>120</v>
      </c>
      <c r="L10" s="391" t="s">
        <v>120</v>
      </c>
      <c r="M10" s="391" t="s">
        <v>120</v>
      </c>
      <c r="N10" s="391" t="s">
        <v>120</v>
      </c>
      <c r="O10" s="391" t="s">
        <v>120</v>
      </c>
      <c r="P10" s="391" t="s">
        <v>120</v>
      </c>
      <c r="Q10" s="391" t="s">
        <v>120</v>
      </c>
      <c r="R10" s="391" t="s">
        <v>120</v>
      </c>
      <c r="S10" s="391" t="s">
        <v>120</v>
      </c>
      <c r="T10" s="391" t="s">
        <v>120</v>
      </c>
      <c r="U10" s="391" t="s">
        <v>120</v>
      </c>
      <c r="V10" s="391" t="s">
        <v>120</v>
      </c>
      <c r="W10" s="391" t="s">
        <v>120</v>
      </c>
      <c r="X10" s="391" t="s">
        <v>120</v>
      </c>
      <c r="Y10" s="391" t="s">
        <v>120</v>
      </c>
      <c r="Z10" s="391" t="s">
        <v>120</v>
      </c>
      <c r="AA10" s="391" t="s">
        <v>120</v>
      </c>
      <c r="AB10" s="391" t="s">
        <v>120</v>
      </c>
      <c r="AC10" s="391" t="s">
        <v>120</v>
      </c>
      <c r="AD10" s="391" t="s">
        <v>120</v>
      </c>
      <c r="AE10" s="391" t="s">
        <v>120</v>
      </c>
      <c r="AF10" s="391" t="s">
        <v>120</v>
      </c>
      <c r="AG10" s="391" t="s">
        <v>120</v>
      </c>
      <c r="AH10" s="391" t="s">
        <v>120</v>
      </c>
      <c r="AI10" s="391" t="s">
        <v>120</v>
      </c>
      <c r="AJ10" s="455" t="s">
        <v>120</v>
      </c>
      <c r="AK10" s="420"/>
    </row>
    <row r="11" spans="1:37" x14ac:dyDescent="0.2">
      <c r="A11" s="249"/>
      <c r="B11" s="250">
        <f>B8+0.1</f>
        <v>58.300000000000004</v>
      </c>
      <c r="C11" s="394" t="s">
        <v>601</v>
      </c>
      <c r="D11" s="261" t="s">
        <v>120</v>
      </c>
      <c r="E11" s="261"/>
      <c r="F11" s="258" t="s">
        <v>72</v>
      </c>
      <c r="G11" s="258">
        <v>2</v>
      </c>
      <c r="H11" s="379">
        <f t="shared" ref="H11:AJ11" si="3">SUM(H12:H13)</f>
        <v>0</v>
      </c>
      <c r="I11" s="387">
        <f t="shared" si="3"/>
        <v>0</v>
      </c>
      <c r="J11" s="387">
        <f t="shared" si="3"/>
        <v>0</v>
      </c>
      <c r="K11" s="387">
        <f t="shared" si="3"/>
        <v>0</v>
      </c>
      <c r="L11" s="380">
        <f t="shared" si="3"/>
        <v>0</v>
      </c>
      <c r="M11" s="380">
        <f t="shared" si="3"/>
        <v>0</v>
      </c>
      <c r="N11" s="380">
        <f t="shared" si="3"/>
        <v>0</v>
      </c>
      <c r="O11" s="380">
        <f t="shared" si="3"/>
        <v>0</v>
      </c>
      <c r="P11" s="380">
        <f t="shared" si="3"/>
        <v>0</v>
      </c>
      <c r="Q11" s="380">
        <f t="shared" si="3"/>
        <v>0</v>
      </c>
      <c r="R11" s="380">
        <f t="shared" si="3"/>
        <v>0</v>
      </c>
      <c r="S11" s="380">
        <f t="shared" si="3"/>
        <v>0</v>
      </c>
      <c r="T11" s="380">
        <f t="shared" si="3"/>
        <v>0</v>
      </c>
      <c r="U11" s="380">
        <f t="shared" si="3"/>
        <v>0</v>
      </c>
      <c r="V11" s="380">
        <f t="shared" si="3"/>
        <v>0</v>
      </c>
      <c r="W11" s="380">
        <f t="shared" si="3"/>
        <v>0</v>
      </c>
      <c r="X11" s="380">
        <f t="shared" si="3"/>
        <v>0</v>
      </c>
      <c r="Y11" s="380">
        <f t="shared" si="3"/>
        <v>0</v>
      </c>
      <c r="Z11" s="380">
        <f t="shared" si="3"/>
        <v>0</v>
      </c>
      <c r="AA11" s="380">
        <f t="shared" si="3"/>
        <v>0</v>
      </c>
      <c r="AB11" s="380">
        <f t="shared" si="3"/>
        <v>0</v>
      </c>
      <c r="AC11" s="380">
        <f t="shared" si="3"/>
        <v>0</v>
      </c>
      <c r="AD11" s="380">
        <f t="shared" si="3"/>
        <v>0</v>
      </c>
      <c r="AE11" s="380">
        <f t="shared" si="3"/>
        <v>0</v>
      </c>
      <c r="AF11" s="380">
        <f t="shared" si="3"/>
        <v>0</v>
      </c>
      <c r="AG11" s="380">
        <f t="shared" si="3"/>
        <v>0</v>
      </c>
      <c r="AH11" s="380">
        <f t="shared" si="3"/>
        <v>0</v>
      </c>
      <c r="AI11" s="380">
        <f t="shared" si="3"/>
        <v>0</v>
      </c>
      <c r="AJ11" s="380">
        <f t="shared" si="3"/>
        <v>0</v>
      </c>
    </row>
    <row r="12" spans="1:37" x14ac:dyDescent="0.2">
      <c r="A12" s="249"/>
      <c r="B12" s="253" t="s">
        <v>120</v>
      </c>
      <c r="C12" s="254"/>
      <c r="D12" s="254"/>
      <c r="E12" s="254"/>
      <c r="F12" s="256" t="s">
        <v>72</v>
      </c>
      <c r="G12" s="256">
        <v>2</v>
      </c>
      <c r="H12" s="379"/>
      <c r="I12" s="387"/>
      <c r="J12" s="387"/>
      <c r="K12" s="387"/>
      <c r="L12" s="396"/>
      <c r="M12" s="396"/>
      <c r="N12" s="396"/>
      <c r="O12" s="396"/>
      <c r="P12" s="396"/>
      <c r="Q12" s="396"/>
      <c r="R12" s="396"/>
      <c r="S12" s="396"/>
      <c r="T12" s="396"/>
      <c r="U12" s="396"/>
      <c r="V12" s="396"/>
      <c r="W12" s="396"/>
      <c r="X12" s="396"/>
      <c r="Y12" s="396"/>
      <c r="Z12" s="396"/>
      <c r="AA12" s="396"/>
      <c r="AB12" s="396"/>
      <c r="AC12" s="396"/>
      <c r="AD12" s="396"/>
      <c r="AE12" s="396"/>
      <c r="AF12" s="396"/>
      <c r="AG12" s="396"/>
      <c r="AH12" s="396"/>
      <c r="AI12" s="396"/>
      <c r="AJ12" s="454"/>
    </row>
    <row r="13" spans="1:37" x14ac:dyDescent="0.2">
      <c r="A13" s="249"/>
      <c r="B13" s="490" t="s">
        <v>120</v>
      </c>
      <c r="C13" s="389" t="s">
        <v>599</v>
      </c>
      <c r="D13" s="390" t="s">
        <v>120</v>
      </c>
      <c r="E13" s="390"/>
      <c r="F13" s="313" t="s">
        <v>120</v>
      </c>
      <c r="G13" s="391"/>
      <c r="H13" s="392" t="s">
        <v>120</v>
      </c>
      <c r="I13" s="393" t="s">
        <v>120</v>
      </c>
      <c r="J13" s="393" t="s">
        <v>120</v>
      </c>
      <c r="K13" s="393" t="s">
        <v>120</v>
      </c>
      <c r="L13" s="391" t="s">
        <v>120</v>
      </c>
      <c r="M13" s="391" t="s">
        <v>120</v>
      </c>
      <c r="N13" s="391" t="s">
        <v>120</v>
      </c>
      <c r="O13" s="391" t="s">
        <v>120</v>
      </c>
      <c r="P13" s="391" t="s">
        <v>120</v>
      </c>
      <c r="Q13" s="391" t="s">
        <v>120</v>
      </c>
      <c r="R13" s="391" t="s">
        <v>120</v>
      </c>
      <c r="S13" s="391" t="s">
        <v>120</v>
      </c>
      <c r="T13" s="391" t="s">
        <v>120</v>
      </c>
      <c r="U13" s="391" t="s">
        <v>120</v>
      </c>
      <c r="V13" s="391" t="s">
        <v>120</v>
      </c>
      <c r="W13" s="391" t="s">
        <v>120</v>
      </c>
      <c r="X13" s="391" t="s">
        <v>120</v>
      </c>
      <c r="Y13" s="391" t="s">
        <v>120</v>
      </c>
      <c r="Z13" s="391" t="s">
        <v>120</v>
      </c>
      <c r="AA13" s="391" t="s">
        <v>120</v>
      </c>
      <c r="AB13" s="391" t="s">
        <v>120</v>
      </c>
      <c r="AC13" s="391" t="s">
        <v>120</v>
      </c>
      <c r="AD13" s="391" t="s">
        <v>120</v>
      </c>
      <c r="AE13" s="391" t="s">
        <v>120</v>
      </c>
      <c r="AF13" s="391" t="s">
        <v>120</v>
      </c>
      <c r="AG13" s="391" t="s">
        <v>120</v>
      </c>
      <c r="AH13" s="391" t="s">
        <v>120</v>
      </c>
      <c r="AI13" s="391" t="s">
        <v>120</v>
      </c>
      <c r="AJ13" s="455" t="s">
        <v>120</v>
      </c>
    </row>
    <row r="14" spans="1:37" ht="25.5" x14ac:dyDescent="0.2">
      <c r="A14" s="249"/>
      <c r="B14" s="250">
        <f>B11+0.1</f>
        <v>58.400000000000006</v>
      </c>
      <c r="C14" s="394" t="s">
        <v>602</v>
      </c>
      <c r="D14" s="261" t="s">
        <v>120</v>
      </c>
      <c r="E14" s="261"/>
      <c r="F14" s="258" t="s">
        <v>72</v>
      </c>
      <c r="G14" s="258">
        <v>2</v>
      </c>
      <c r="H14" s="379">
        <f t="shared" ref="H14:AJ14" si="4">SUM(H15:H16)</f>
        <v>0</v>
      </c>
      <c r="I14" s="387">
        <f t="shared" si="4"/>
        <v>0</v>
      </c>
      <c r="J14" s="387">
        <f t="shared" si="4"/>
        <v>0</v>
      </c>
      <c r="K14" s="387">
        <f t="shared" si="4"/>
        <v>0</v>
      </c>
      <c r="L14" s="380">
        <f t="shared" si="4"/>
        <v>0</v>
      </c>
      <c r="M14" s="380">
        <f t="shared" si="4"/>
        <v>0</v>
      </c>
      <c r="N14" s="380">
        <f t="shared" si="4"/>
        <v>0</v>
      </c>
      <c r="O14" s="380">
        <f t="shared" si="4"/>
        <v>0</v>
      </c>
      <c r="P14" s="380">
        <f t="shared" si="4"/>
        <v>0</v>
      </c>
      <c r="Q14" s="380">
        <f t="shared" si="4"/>
        <v>0</v>
      </c>
      <c r="R14" s="380">
        <f t="shared" si="4"/>
        <v>0</v>
      </c>
      <c r="S14" s="380">
        <f t="shared" si="4"/>
        <v>0</v>
      </c>
      <c r="T14" s="380">
        <f t="shared" si="4"/>
        <v>0</v>
      </c>
      <c r="U14" s="380">
        <f t="shared" si="4"/>
        <v>0</v>
      </c>
      <c r="V14" s="380">
        <f t="shared" si="4"/>
        <v>0</v>
      </c>
      <c r="W14" s="380">
        <f t="shared" si="4"/>
        <v>0</v>
      </c>
      <c r="X14" s="380">
        <f t="shared" si="4"/>
        <v>0</v>
      </c>
      <c r="Y14" s="380">
        <f t="shared" si="4"/>
        <v>0</v>
      </c>
      <c r="Z14" s="380">
        <f t="shared" si="4"/>
        <v>0</v>
      </c>
      <c r="AA14" s="380">
        <f t="shared" si="4"/>
        <v>0</v>
      </c>
      <c r="AB14" s="380">
        <f t="shared" si="4"/>
        <v>0</v>
      </c>
      <c r="AC14" s="380">
        <f t="shared" si="4"/>
        <v>0</v>
      </c>
      <c r="AD14" s="380">
        <f t="shared" si="4"/>
        <v>0</v>
      </c>
      <c r="AE14" s="380">
        <f t="shared" si="4"/>
        <v>0</v>
      </c>
      <c r="AF14" s="380">
        <f t="shared" si="4"/>
        <v>0</v>
      </c>
      <c r="AG14" s="380">
        <f t="shared" si="4"/>
        <v>0</v>
      </c>
      <c r="AH14" s="380">
        <f t="shared" si="4"/>
        <v>0</v>
      </c>
      <c r="AI14" s="380">
        <f t="shared" si="4"/>
        <v>0</v>
      </c>
      <c r="AJ14" s="380">
        <f t="shared" si="4"/>
        <v>0</v>
      </c>
    </row>
    <row r="15" spans="1:37" x14ac:dyDescent="0.2">
      <c r="A15" s="249"/>
      <c r="B15" s="253" t="s">
        <v>120</v>
      </c>
      <c r="C15" s="254"/>
      <c r="D15" s="254"/>
      <c r="E15" s="254"/>
      <c r="F15" s="256" t="s">
        <v>72</v>
      </c>
      <c r="G15" s="256">
        <v>2</v>
      </c>
      <c r="H15" s="379"/>
      <c r="I15" s="387"/>
      <c r="J15" s="387"/>
      <c r="K15" s="387"/>
      <c r="L15" s="396"/>
      <c r="M15" s="396"/>
      <c r="N15" s="396"/>
      <c r="O15" s="396"/>
      <c r="P15" s="396"/>
      <c r="Q15" s="396"/>
      <c r="R15" s="396"/>
      <c r="S15" s="396"/>
      <c r="T15" s="396"/>
      <c r="U15" s="396"/>
      <c r="V15" s="396"/>
      <c r="W15" s="396"/>
      <c r="X15" s="396"/>
      <c r="Y15" s="396"/>
      <c r="Z15" s="396"/>
      <c r="AA15" s="396"/>
      <c r="AB15" s="396"/>
      <c r="AC15" s="396"/>
      <c r="AD15" s="396"/>
      <c r="AE15" s="396"/>
      <c r="AF15" s="396"/>
      <c r="AG15" s="396"/>
      <c r="AH15" s="396"/>
      <c r="AI15" s="396"/>
      <c r="AJ15" s="454"/>
    </row>
    <row r="16" spans="1:37" x14ac:dyDescent="0.2">
      <c r="A16" s="249"/>
      <c r="B16" s="490" t="s">
        <v>120</v>
      </c>
      <c r="C16" s="389" t="s">
        <v>599</v>
      </c>
      <c r="D16" s="390" t="s">
        <v>120</v>
      </c>
      <c r="E16" s="390"/>
      <c r="F16" s="313" t="s">
        <v>120</v>
      </c>
      <c r="G16" s="391"/>
      <c r="H16" s="392" t="s">
        <v>120</v>
      </c>
      <c r="I16" s="575" t="s">
        <v>120</v>
      </c>
      <c r="J16" s="575" t="s">
        <v>120</v>
      </c>
      <c r="K16" s="575" t="s">
        <v>120</v>
      </c>
      <c r="L16" s="391" t="s">
        <v>120</v>
      </c>
      <c r="M16" s="391" t="s">
        <v>120</v>
      </c>
      <c r="N16" s="391" t="s">
        <v>120</v>
      </c>
      <c r="O16" s="391" t="s">
        <v>120</v>
      </c>
      <c r="P16" s="391" t="s">
        <v>120</v>
      </c>
      <c r="Q16" s="391" t="s">
        <v>120</v>
      </c>
      <c r="R16" s="391" t="s">
        <v>120</v>
      </c>
      <c r="S16" s="391" t="s">
        <v>120</v>
      </c>
      <c r="T16" s="391" t="s">
        <v>120</v>
      </c>
      <c r="U16" s="391" t="s">
        <v>120</v>
      </c>
      <c r="V16" s="391" t="s">
        <v>120</v>
      </c>
      <c r="W16" s="391" t="s">
        <v>120</v>
      </c>
      <c r="X16" s="391" t="s">
        <v>120</v>
      </c>
      <c r="Y16" s="391" t="s">
        <v>120</v>
      </c>
      <c r="Z16" s="391" t="s">
        <v>120</v>
      </c>
      <c r="AA16" s="391" t="s">
        <v>120</v>
      </c>
      <c r="AB16" s="391" t="s">
        <v>120</v>
      </c>
      <c r="AC16" s="391" t="s">
        <v>120</v>
      </c>
      <c r="AD16" s="391" t="s">
        <v>120</v>
      </c>
      <c r="AE16" s="391" t="s">
        <v>120</v>
      </c>
      <c r="AF16" s="391" t="s">
        <v>120</v>
      </c>
      <c r="AG16" s="391" t="s">
        <v>120</v>
      </c>
      <c r="AH16" s="391" t="s">
        <v>120</v>
      </c>
      <c r="AI16" s="391" t="s">
        <v>120</v>
      </c>
      <c r="AJ16" s="455" t="s">
        <v>120</v>
      </c>
    </row>
    <row r="17" spans="1:36" x14ac:dyDescent="0.2">
      <c r="A17" s="249"/>
      <c r="B17" s="250">
        <f>B14+0.1</f>
        <v>58.500000000000007</v>
      </c>
      <c r="C17" s="576" t="s">
        <v>603</v>
      </c>
      <c r="D17" s="259"/>
      <c r="E17" s="259"/>
      <c r="F17" s="258" t="s">
        <v>72</v>
      </c>
      <c r="G17" s="260">
        <v>2</v>
      </c>
      <c r="H17" s="375">
        <f t="shared" ref="H17:AJ17" si="5">SUM(H18+H21)</f>
        <v>0</v>
      </c>
      <c r="I17" s="387">
        <f t="shared" si="5"/>
        <v>0</v>
      </c>
      <c r="J17" s="387">
        <f t="shared" si="5"/>
        <v>0</v>
      </c>
      <c r="K17" s="387">
        <f t="shared" si="5"/>
        <v>0</v>
      </c>
      <c r="L17" s="380">
        <f t="shared" si="5"/>
        <v>0</v>
      </c>
      <c r="M17" s="380">
        <f t="shared" si="5"/>
        <v>0</v>
      </c>
      <c r="N17" s="380">
        <f t="shared" si="5"/>
        <v>0</v>
      </c>
      <c r="O17" s="380">
        <f t="shared" si="5"/>
        <v>0</v>
      </c>
      <c r="P17" s="380">
        <f t="shared" si="5"/>
        <v>0</v>
      </c>
      <c r="Q17" s="380">
        <f t="shared" si="5"/>
        <v>0</v>
      </c>
      <c r="R17" s="380">
        <f t="shared" si="5"/>
        <v>0</v>
      </c>
      <c r="S17" s="380">
        <f t="shared" si="5"/>
        <v>0</v>
      </c>
      <c r="T17" s="380">
        <f t="shared" si="5"/>
        <v>0</v>
      </c>
      <c r="U17" s="380">
        <f t="shared" si="5"/>
        <v>0</v>
      </c>
      <c r="V17" s="380">
        <f t="shared" si="5"/>
        <v>0</v>
      </c>
      <c r="W17" s="380">
        <f t="shared" si="5"/>
        <v>0</v>
      </c>
      <c r="X17" s="380">
        <f t="shared" si="5"/>
        <v>0</v>
      </c>
      <c r="Y17" s="380">
        <f t="shared" si="5"/>
        <v>0</v>
      </c>
      <c r="Z17" s="380">
        <f t="shared" si="5"/>
        <v>0</v>
      </c>
      <c r="AA17" s="380">
        <f t="shared" si="5"/>
        <v>0</v>
      </c>
      <c r="AB17" s="380">
        <f t="shared" si="5"/>
        <v>0</v>
      </c>
      <c r="AC17" s="380">
        <f t="shared" si="5"/>
        <v>0</v>
      </c>
      <c r="AD17" s="380">
        <f t="shared" si="5"/>
        <v>0</v>
      </c>
      <c r="AE17" s="380">
        <f t="shared" si="5"/>
        <v>0</v>
      </c>
      <c r="AF17" s="380">
        <f t="shared" si="5"/>
        <v>0</v>
      </c>
      <c r="AG17" s="380">
        <f t="shared" si="5"/>
        <v>0</v>
      </c>
      <c r="AH17" s="380">
        <f t="shared" si="5"/>
        <v>0</v>
      </c>
      <c r="AI17" s="380">
        <f t="shared" si="5"/>
        <v>0</v>
      </c>
      <c r="AJ17" s="380">
        <f t="shared" si="5"/>
        <v>0</v>
      </c>
    </row>
    <row r="18" spans="1:36" x14ac:dyDescent="0.2">
      <c r="A18" s="249"/>
      <c r="B18" s="250">
        <f>B17+0.01</f>
        <v>58.510000000000005</v>
      </c>
      <c r="C18" s="394" t="s">
        <v>604</v>
      </c>
      <c r="D18" s="261" t="s">
        <v>120</v>
      </c>
      <c r="E18" s="261"/>
      <c r="F18" s="258" t="s">
        <v>72</v>
      </c>
      <c r="G18" s="258">
        <v>2</v>
      </c>
      <c r="H18" s="379">
        <f t="shared" ref="H18:AJ18" si="6">SUM(H19:H20)</f>
        <v>0</v>
      </c>
      <c r="I18" s="387">
        <f t="shared" si="6"/>
        <v>0</v>
      </c>
      <c r="J18" s="387">
        <f t="shared" si="6"/>
        <v>0</v>
      </c>
      <c r="K18" s="387">
        <f t="shared" si="6"/>
        <v>0</v>
      </c>
      <c r="L18" s="380">
        <f t="shared" si="6"/>
        <v>0</v>
      </c>
      <c r="M18" s="380">
        <f t="shared" si="6"/>
        <v>0</v>
      </c>
      <c r="N18" s="380">
        <f t="shared" si="6"/>
        <v>0</v>
      </c>
      <c r="O18" s="380">
        <f t="shared" si="6"/>
        <v>0</v>
      </c>
      <c r="P18" s="380">
        <f t="shared" si="6"/>
        <v>0</v>
      </c>
      <c r="Q18" s="380">
        <f t="shared" si="6"/>
        <v>0</v>
      </c>
      <c r="R18" s="380">
        <f t="shared" si="6"/>
        <v>0</v>
      </c>
      <c r="S18" s="380">
        <f t="shared" si="6"/>
        <v>0</v>
      </c>
      <c r="T18" s="380">
        <f t="shared" si="6"/>
        <v>0</v>
      </c>
      <c r="U18" s="380">
        <f t="shared" si="6"/>
        <v>0</v>
      </c>
      <c r="V18" s="380">
        <f t="shared" si="6"/>
        <v>0</v>
      </c>
      <c r="W18" s="380">
        <f t="shared" si="6"/>
        <v>0</v>
      </c>
      <c r="X18" s="380">
        <f t="shared" si="6"/>
        <v>0</v>
      </c>
      <c r="Y18" s="380">
        <f t="shared" si="6"/>
        <v>0</v>
      </c>
      <c r="Z18" s="380">
        <f t="shared" si="6"/>
        <v>0</v>
      </c>
      <c r="AA18" s="380">
        <f t="shared" si="6"/>
        <v>0</v>
      </c>
      <c r="AB18" s="380">
        <f t="shared" si="6"/>
        <v>0</v>
      </c>
      <c r="AC18" s="380">
        <f t="shared" si="6"/>
        <v>0</v>
      </c>
      <c r="AD18" s="380">
        <f t="shared" si="6"/>
        <v>0</v>
      </c>
      <c r="AE18" s="380">
        <f t="shared" si="6"/>
        <v>0</v>
      </c>
      <c r="AF18" s="380">
        <f t="shared" si="6"/>
        <v>0</v>
      </c>
      <c r="AG18" s="380">
        <f t="shared" si="6"/>
        <v>0</v>
      </c>
      <c r="AH18" s="380">
        <f t="shared" si="6"/>
        <v>0</v>
      </c>
      <c r="AI18" s="380">
        <f t="shared" si="6"/>
        <v>0</v>
      </c>
      <c r="AJ18" s="380">
        <f t="shared" si="6"/>
        <v>0</v>
      </c>
    </row>
    <row r="19" spans="1:36" x14ac:dyDescent="0.2">
      <c r="A19" s="249"/>
      <c r="B19" s="253" t="s">
        <v>120</v>
      </c>
      <c r="C19" s="254"/>
      <c r="D19" s="254"/>
      <c r="E19" s="254"/>
      <c r="F19" s="256" t="s">
        <v>72</v>
      </c>
      <c r="G19" s="256">
        <v>2</v>
      </c>
      <c r="H19" s="379"/>
      <c r="I19" s="387"/>
      <c r="J19" s="387"/>
      <c r="K19" s="387"/>
      <c r="L19" s="396"/>
      <c r="M19" s="396"/>
      <c r="N19" s="396"/>
      <c r="O19" s="396"/>
      <c r="P19" s="396"/>
      <c r="Q19" s="396"/>
      <c r="R19" s="396"/>
      <c r="S19" s="396"/>
      <c r="T19" s="396"/>
      <c r="U19" s="396"/>
      <c r="V19" s="396"/>
      <c r="W19" s="396"/>
      <c r="X19" s="396"/>
      <c r="Y19" s="396"/>
      <c r="Z19" s="396"/>
      <c r="AA19" s="396"/>
      <c r="AB19" s="396"/>
      <c r="AC19" s="396"/>
      <c r="AD19" s="396"/>
      <c r="AE19" s="396"/>
      <c r="AF19" s="396"/>
      <c r="AG19" s="396"/>
      <c r="AH19" s="396"/>
      <c r="AI19" s="396"/>
      <c r="AJ19" s="454"/>
    </row>
    <row r="20" spans="1:36" x14ac:dyDescent="0.2">
      <c r="A20" s="249"/>
      <c r="B20" s="490" t="s">
        <v>120</v>
      </c>
      <c r="C20" s="389" t="s">
        <v>599</v>
      </c>
      <c r="D20" s="390" t="s">
        <v>120</v>
      </c>
      <c r="E20" s="390"/>
      <c r="F20" s="313" t="s">
        <v>120</v>
      </c>
      <c r="G20" s="391"/>
      <c r="H20" s="392" t="s">
        <v>120</v>
      </c>
      <c r="I20" s="393" t="s">
        <v>120</v>
      </c>
      <c r="J20" s="393" t="s">
        <v>120</v>
      </c>
      <c r="K20" s="393" t="s">
        <v>120</v>
      </c>
      <c r="L20" s="391" t="s">
        <v>120</v>
      </c>
      <c r="M20" s="391" t="s">
        <v>120</v>
      </c>
      <c r="N20" s="391" t="s">
        <v>120</v>
      </c>
      <c r="O20" s="391" t="s">
        <v>120</v>
      </c>
      <c r="P20" s="391" t="s">
        <v>120</v>
      </c>
      <c r="Q20" s="391" t="s">
        <v>120</v>
      </c>
      <c r="R20" s="391" t="s">
        <v>120</v>
      </c>
      <c r="S20" s="391" t="s">
        <v>120</v>
      </c>
      <c r="T20" s="391" t="s">
        <v>120</v>
      </c>
      <c r="U20" s="391" t="s">
        <v>120</v>
      </c>
      <c r="V20" s="391" t="s">
        <v>120</v>
      </c>
      <c r="W20" s="391" t="s">
        <v>120</v>
      </c>
      <c r="X20" s="391" t="s">
        <v>120</v>
      </c>
      <c r="Y20" s="391" t="s">
        <v>120</v>
      </c>
      <c r="Z20" s="391" t="s">
        <v>120</v>
      </c>
      <c r="AA20" s="391" t="s">
        <v>120</v>
      </c>
      <c r="AB20" s="391" t="s">
        <v>120</v>
      </c>
      <c r="AC20" s="391" t="s">
        <v>120</v>
      </c>
      <c r="AD20" s="391" t="s">
        <v>120</v>
      </c>
      <c r="AE20" s="391" t="s">
        <v>120</v>
      </c>
      <c r="AF20" s="391" t="s">
        <v>120</v>
      </c>
      <c r="AG20" s="391" t="s">
        <v>120</v>
      </c>
      <c r="AH20" s="391" t="s">
        <v>120</v>
      </c>
      <c r="AI20" s="391" t="s">
        <v>120</v>
      </c>
      <c r="AJ20" s="455" t="s">
        <v>120</v>
      </c>
    </row>
    <row r="21" spans="1:36" x14ac:dyDescent="0.2">
      <c r="A21" s="249"/>
      <c r="B21" s="250">
        <f>B18+0.01</f>
        <v>58.52</v>
      </c>
      <c r="C21" s="394" t="s">
        <v>605</v>
      </c>
      <c r="D21" s="261" t="s">
        <v>120</v>
      </c>
      <c r="E21" s="261"/>
      <c r="F21" s="258" t="s">
        <v>72</v>
      </c>
      <c r="G21" s="258">
        <v>2</v>
      </c>
      <c r="H21" s="379">
        <f t="shared" ref="H21:AJ21" si="7">SUM(H22:H23)</f>
        <v>0</v>
      </c>
      <c r="I21" s="387">
        <f t="shared" si="7"/>
        <v>0</v>
      </c>
      <c r="J21" s="387">
        <f t="shared" si="7"/>
        <v>0</v>
      </c>
      <c r="K21" s="387">
        <f t="shared" si="7"/>
        <v>0</v>
      </c>
      <c r="L21" s="380">
        <f t="shared" si="7"/>
        <v>0</v>
      </c>
      <c r="M21" s="380">
        <f t="shared" si="7"/>
        <v>0</v>
      </c>
      <c r="N21" s="380">
        <f t="shared" si="7"/>
        <v>0</v>
      </c>
      <c r="O21" s="380">
        <f t="shared" si="7"/>
        <v>0</v>
      </c>
      <c r="P21" s="380">
        <f t="shared" si="7"/>
        <v>0</v>
      </c>
      <c r="Q21" s="380">
        <f t="shared" si="7"/>
        <v>0</v>
      </c>
      <c r="R21" s="380">
        <f t="shared" si="7"/>
        <v>0</v>
      </c>
      <c r="S21" s="380">
        <f t="shared" si="7"/>
        <v>0</v>
      </c>
      <c r="T21" s="380">
        <f t="shared" si="7"/>
        <v>0</v>
      </c>
      <c r="U21" s="380">
        <f t="shared" si="7"/>
        <v>0</v>
      </c>
      <c r="V21" s="380">
        <f t="shared" si="7"/>
        <v>0</v>
      </c>
      <c r="W21" s="380">
        <f t="shared" si="7"/>
        <v>0</v>
      </c>
      <c r="X21" s="380">
        <f t="shared" si="7"/>
        <v>0</v>
      </c>
      <c r="Y21" s="380">
        <f t="shared" si="7"/>
        <v>0</v>
      </c>
      <c r="Z21" s="380">
        <f t="shared" si="7"/>
        <v>0</v>
      </c>
      <c r="AA21" s="380">
        <f t="shared" si="7"/>
        <v>0</v>
      </c>
      <c r="AB21" s="380">
        <f t="shared" si="7"/>
        <v>0</v>
      </c>
      <c r="AC21" s="380">
        <f t="shared" si="7"/>
        <v>0</v>
      </c>
      <c r="AD21" s="380">
        <f t="shared" si="7"/>
        <v>0</v>
      </c>
      <c r="AE21" s="380">
        <f t="shared" si="7"/>
        <v>0</v>
      </c>
      <c r="AF21" s="380">
        <f t="shared" si="7"/>
        <v>0</v>
      </c>
      <c r="AG21" s="380">
        <f t="shared" si="7"/>
        <v>0</v>
      </c>
      <c r="AH21" s="380">
        <f t="shared" si="7"/>
        <v>0</v>
      </c>
      <c r="AI21" s="380">
        <f t="shared" si="7"/>
        <v>0</v>
      </c>
      <c r="AJ21" s="380">
        <f t="shared" si="7"/>
        <v>0</v>
      </c>
    </row>
    <row r="22" spans="1:36" x14ac:dyDescent="0.2">
      <c r="A22" s="249"/>
      <c r="B22" s="253" t="s">
        <v>120</v>
      </c>
      <c r="C22" s="254"/>
      <c r="D22" s="254"/>
      <c r="E22" s="254"/>
      <c r="F22" s="256" t="s">
        <v>72</v>
      </c>
      <c r="G22" s="256">
        <v>2</v>
      </c>
      <c r="H22" s="379"/>
      <c r="I22" s="387"/>
      <c r="J22" s="387"/>
      <c r="K22" s="387"/>
      <c r="L22" s="396"/>
      <c r="M22" s="396"/>
      <c r="N22" s="396"/>
      <c r="O22" s="396"/>
      <c r="P22" s="396"/>
      <c r="Q22" s="396"/>
      <c r="R22" s="396"/>
      <c r="S22" s="396"/>
      <c r="T22" s="396"/>
      <c r="U22" s="396"/>
      <c r="V22" s="396"/>
      <c r="W22" s="396"/>
      <c r="X22" s="396"/>
      <c r="Y22" s="396"/>
      <c r="Z22" s="396"/>
      <c r="AA22" s="396"/>
      <c r="AB22" s="396"/>
      <c r="AC22" s="396"/>
      <c r="AD22" s="396"/>
      <c r="AE22" s="396"/>
      <c r="AF22" s="396"/>
      <c r="AG22" s="396"/>
      <c r="AH22" s="396"/>
      <c r="AI22" s="396"/>
      <c r="AJ22" s="454"/>
    </row>
    <row r="23" spans="1:36" x14ac:dyDescent="0.2">
      <c r="A23" s="249"/>
      <c r="B23" s="490" t="s">
        <v>120</v>
      </c>
      <c r="C23" s="389" t="s">
        <v>599</v>
      </c>
      <c r="D23" s="390" t="s">
        <v>120</v>
      </c>
      <c r="E23" s="390"/>
      <c r="F23" s="313" t="s">
        <v>120</v>
      </c>
      <c r="G23" s="391"/>
      <c r="H23" s="392" t="s">
        <v>120</v>
      </c>
      <c r="I23" s="393" t="s">
        <v>120</v>
      </c>
      <c r="J23" s="393" t="s">
        <v>120</v>
      </c>
      <c r="K23" s="393" t="s">
        <v>120</v>
      </c>
      <c r="L23" s="391" t="s">
        <v>120</v>
      </c>
      <c r="M23" s="391" t="s">
        <v>120</v>
      </c>
      <c r="N23" s="391" t="s">
        <v>120</v>
      </c>
      <c r="O23" s="391" t="s">
        <v>120</v>
      </c>
      <c r="P23" s="391" t="s">
        <v>120</v>
      </c>
      <c r="Q23" s="391" t="s">
        <v>120</v>
      </c>
      <c r="R23" s="391" t="s">
        <v>120</v>
      </c>
      <c r="S23" s="391" t="s">
        <v>120</v>
      </c>
      <c r="T23" s="391" t="s">
        <v>120</v>
      </c>
      <c r="U23" s="391" t="s">
        <v>120</v>
      </c>
      <c r="V23" s="391" t="s">
        <v>120</v>
      </c>
      <c r="W23" s="391" t="s">
        <v>120</v>
      </c>
      <c r="X23" s="391" t="s">
        <v>120</v>
      </c>
      <c r="Y23" s="391" t="s">
        <v>120</v>
      </c>
      <c r="Z23" s="391" t="s">
        <v>120</v>
      </c>
      <c r="AA23" s="391" t="s">
        <v>120</v>
      </c>
      <c r="AB23" s="391" t="s">
        <v>120</v>
      </c>
      <c r="AC23" s="391" t="s">
        <v>120</v>
      </c>
      <c r="AD23" s="391" t="s">
        <v>120</v>
      </c>
      <c r="AE23" s="391" t="s">
        <v>120</v>
      </c>
      <c r="AF23" s="391" t="s">
        <v>120</v>
      </c>
      <c r="AG23" s="391" t="s">
        <v>120</v>
      </c>
      <c r="AH23" s="391" t="s">
        <v>120</v>
      </c>
      <c r="AI23" s="391" t="s">
        <v>120</v>
      </c>
      <c r="AJ23" s="455" t="s">
        <v>120</v>
      </c>
    </row>
    <row r="24" spans="1:36" x14ac:dyDescent="0.2">
      <c r="A24" s="249"/>
      <c r="B24" s="250">
        <f>B17+0.1</f>
        <v>58.600000000000009</v>
      </c>
      <c r="C24" s="394" t="s">
        <v>606</v>
      </c>
      <c r="D24" s="261" t="s">
        <v>120</v>
      </c>
      <c r="E24" s="261"/>
      <c r="F24" s="258" t="s">
        <v>72</v>
      </c>
      <c r="G24" s="258"/>
      <c r="H24" s="379">
        <f t="shared" ref="H24:AJ24" si="8">SUM(H25:H26)</f>
        <v>0</v>
      </c>
      <c r="I24" s="387">
        <f t="shared" si="8"/>
        <v>0</v>
      </c>
      <c r="J24" s="387">
        <f t="shared" si="8"/>
        <v>0</v>
      </c>
      <c r="K24" s="387">
        <f t="shared" si="8"/>
        <v>0</v>
      </c>
      <c r="L24" s="380">
        <f t="shared" si="8"/>
        <v>0</v>
      </c>
      <c r="M24" s="380">
        <f t="shared" si="8"/>
        <v>0</v>
      </c>
      <c r="N24" s="380">
        <f t="shared" si="8"/>
        <v>0</v>
      </c>
      <c r="O24" s="380">
        <f t="shared" si="8"/>
        <v>0</v>
      </c>
      <c r="P24" s="380">
        <f t="shared" si="8"/>
        <v>0</v>
      </c>
      <c r="Q24" s="380">
        <f t="shared" si="8"/>
        <v>0</v>
      </c>
      <c r="R24" s="380">
        <f t="shared" si="8"/>
        <v>0</v>
      </c>
      <c r="S24" s="380">
        <f t="shared" si="8"/>
        <v>0</v>
      </c>
      <c r="T24" s="380">
        <f t="shared" si="8"/>
        <v>0</v>
      </c>
      <c r="U24" s="380">
        <f t="shared" si="8"/>
        <v>0</v>
      </c>
      <c r="V24" s="380">
        <f t="shared" si="8"/>
        <v>0</v>
      </c>
      <c r="W24" s="380">
        <f t="shared" si="8"/>
        <v>0</v>
      </c>
      <c r="X24" s="380">
        <f t="shared" si="8"/>
        <v>0</v>
      </c>
      <c r="Y24" s="380">
        <f t="shared" si="8"/>
        <v>0</v>
      </c>
      <c r="Z24" s="380">
        <f t="shared" si="8"/>
        <v>0</v>
      </c>
      <c r="AA24" s="380">
        <f t="shared" si="8"/>
        <v>0</v>
      </c>
      <c r="AB24" s="380">
        <f t="shared" si="8"/>
        <v>0</v>
      </c>
      <c r="AC24" s="380">
        <f t="shared" si="8"/>
        <v>0</v>
      </c>
      <c r="AD24" s="380">
        <f t="shared" si="8"/>
        <v>0</v>
      </c>
      <c r="AE24" s="380">
        <f t="shared" si="8"/>
        <v>0</v>
      </c>
      <c r="AF24" s="380">
        <f t="shared" si="8"/>
        <v>0</v>
      </c>
      <c r="AG24" s="380">
        <f t="shared" si="8"/>
        <v>0</v>
      </c>
      <c r="AH24" s="380">
        <f t="shared" si="8"/>
        <v>0</v>
      </c>
      <c r="AI24" s="380">
        <f t="shared" si="8"/>
        <v>0</v>
      </c>
      <c r="AJ24" s="380">
        <f t="shared" si="8"/>
        <v>0</v>
      </c>
    </row>
    <row r="25" spans="1:36" x14ac:dyDescent="0.2">
      <c r="A25" s="249"/>
      <c r="B25" s="253" t="s">
        <v>120</v>
      </c>
      <c r="C25" s="254"/>
      <c r="D25" s="254"/>
      <c r="E25" s="254"/>
      <c r="F25" s="256" t="s">
        <v>72</v>
      </c>
      <c r="G25" s="256">
        <v>2</v>
      </c>
      <c r="H25" s="379"/>
      <c r="I25" s="387"/>
      <c r="J25" s="387"/>
      <c r="K25" s="387"/>
      <c r="L25" s="396"/>
      <c r="M25" s="396"/>
      <c r="N25" s="396"/>
      <c r="O25" s="396"/>
      <c r="P25" s="396"/>
      <c r="Q25" s="396"/>
      <c r="R25" s="396"/>
      <c r="S25" s="396"/>
      <c r="T25" s="396"/>
      <c r="U25" s="396"/>
      <c r="V25" s="396"/>
      <c r="W25" s="396"/>
      <c r="X25" s="396"/>
      <c r="Y25" s="396"/>
      <c r="Z25" s="396"/>
      <c r="AA25" s="396"/>
      <c r="AB25" s="396"/>
      <c r="AC25" s="396"/>
      <c r="AD25" s="396"/>
      <c r="AE25" s="396"/>
      <c r="AF25" s="396"/>
      <c r="AG25" s="396"/>
      <c r="AH25" s="396"/>
      <c r="AI25" s="396"/>
      <c r="AJ25" s="454"/>
    </row>
    <row r="26" spans="1:36" x14ac:dyDescent="0.2">
      <c r="A26" s="249"/>
      <c r="B26" s="490" t="s">
        <v>120</v>
      </c>
      <c r="C26" s="389" t="s">
        <v>599</v>
      </c>
      <c r="D26" s="390" t="s">
        <v>120</v>
      </c>
      <c r="E26" s="390"/>
      <c r="F26" s="313" t="s">
        <v>120</v>
      </c>
      <c r="G26" s="391"/>
      <c r="H26" s="392" t="s">
        <v>120</v>
      </c>
      <c r="I26" s="393" t="s">
        <v>120</v>
      </c>
      <c r="J26" s="393" t="s">
        <v>120</v>
      </c>
      <c r="K26" s="393" t="s">
        <v>120</v>
      </c>
      <c r="L26" s="391" t="s">
        <v>120</v>
      </c>
      <c r="M26" s="391" t="s">
        <v>120</v>
      </c>
      <c r="N26" s="391" t="s">
        <v>120</v>
      </c>
      <c r="O26" s="391" t="s">
        <v>120</v>
      </c>
      <c r="P26" s="391" t="s">
        <v>120</v>
      </c>
      <c r="Q26" s="391" t="s">
        <v>120</v>
      </c>
      <c r="R26" s="391" t="s">
        <v>120</v>
      </c>
      <c r="S26" s="391" t="s">
        <v>120</v>
      </c>
      <c r="T26" s="391" t="s">
        <v>120</v>
      </c>
      <c r="U26" s="391" t="s">
        <v>120</v>
      </c>
      <c r="V26" s="391" t="s">
        <v>120</v>
      </c>
      <c r="W26" s="391" t="s">
        <v>120</v>
      </c>
      <c r="X26" s="391" t="s">
        <v>120</v>
      </c>
      <c r="Y26" s="391" t="s">
        <v>120</v>
      </c>
      <c r="Z26" s="391" t="s">
        <v>120</v>
      </c>
      <c r="AA26" s="391" t="s">
        <v>120</v>
      </c>
      <c r="AB26" s="391" t="s">
        <v>120</v>
      </c>
      <c r="AC26" s="391" t="s">
        <v>120</v>
      </c>
      <c r="AD26" s="391" t="s">
        <v>120</v>
      </c>
      <c r="AE26" s="391" t="s">
        <v>120</v>
      </c>
      <c r="AF26" s="391" t="s">
        <v>120</v>
      </c>
      <c r="AG26" s="391" t="s">
        <v>120</v>
      </c>
      <c r="AH26" s="391" t="s">
        <v>120</v>
      </c>
      <c r="AI26" s="391" t="s">
        <v>120</v>
      </c>
      <c r="AJ26" s="455" t="s">
        <v>120</v>
      </c>
    </row>
    <row r="27" spans="1:36" x14ac:dyDescent="0.2">
      <c r="A27" s="249"/>
      <c r="B27" s="250">
        <f>B24+0.1</f>
        <v>58.70000000000001</v>
      </c>
      <c r="C27" s="453" t="s">
        <v>607</v>
      </c>
      <c r="D27" s="262" t="s">
        <v>120</v>
      </c>
      <c r="E27" s="262"/>
      <c r="F27" s="258" t="s">
        <v>72</v>
      </c>
      <c r="G27" s="258"/>
      <c r="H27" s="379">
        <f>SUM(H28:H29)</f>
        <v>0</v>
      </c>
      <c r="I27" s="387">
        <f t="shared" ref="I27:AJ27" si="9">SUM(I28:I29)</f>
        <v>0</v>
      </c>
      <c r="J27" s="387">
        <f t="shared" si="9"/>
        <v>0</v>
      </c>
      <c r="K27" s="387">
        <f t="shared" si="9"/>
        <v>0</v>
      </c>
      <c r="L27" s="380">
        <f t="shared" si="9"/>
        <v>0</v>
      </c>
      <c r="M27" s="380">
        <f t="shared" si="9"/>
        <v>0</v>
      </c>
      <c r="N27" s="380">
        <f t="shared" si="9"/>
        <v>0</v>
      </c>
      <c r="O27" s="380">
        <f t="shared" si="9"/>
        <v>0</v>
      </c>
      <c r="P27" s="380">
        <f t="shared" si="9"/>
        <v>0</v>
      </c>
      <c r="Q27" s="380">
        <f t="shared" si="9"/>
        <v>0</v>
      </c>
      <c r="R27" s="380">
        <f t="shared" si="9"/>
        <v>0</v>
      </c>
      <c r="S27" s="380">
        <f t="shared" si="9"/>
        <v>0</v>
      </c>
      <c r="T27" s="380">
        <f t="shared" si="9"/>
        <v>0</v>
      </c>
      <c r="U27" s="380">
        <f t="shared" si="9"/>
        <v>0</v>
      </c>
      <c r="V27" s="380">
        <f t="shared" si="9"/>
        <v>0</v>
      </c>
      <c r="W27" s="380">
        <f t="shared" si="9"/>
        <v>0</v>
      </c>
      <c r="X27" s="380">
        <f t="shared" si="9"/>
        <v>0</v>
      </c>
      <c r="Y27" s="380">
        <f t="shared" si="9"/>
        <v>0</v>
      </c>
      <c r="Z27" s="380">
        <f t="shared" si="9"/>
        <v>0</v>
      </c>
      <c r="AA27" s="380">
        <f t="shared" si="9"/>
        <v>0</v>
      </c>
      <c r="AB27" s="380">
        <f t="shared" si="9"/>
        <v>0</v>
      </c>
      <c r="AC27" s="380">
        <f t="shared" si="9"/>
        <v>0</v>
      </c>
      <c r="AD27" s="380">
        <f t="shared" si="9"/>
        <v>0</v>
      </c>
      <c r="AE27" s="380">
        <f t="shared" si="9"/>
        <v>0</v>
      </c>
      <c r="AF27" s="380">
        <f t="shared" si="9"/>
        <v>0</v>
      </c>
      <c r="AG27" s="380">
        <f t="shared" si="9"/>
        <v>0</v>
      </c>
      <c r="AH27" s="380">
        <f t="shared" si="9"/>
        <v>0</v>
      </c>
      <c r="AI27" s="380">
        <f t="shared" si="9"/>
        <v>0</v>
      </c>
      <c r="AJ27" s="380">
        <f t="shared" si="9"/>
        <v>0</v>
      </c>
    </row>
    <row r="28" spans="1:36" x14ac:dyDescent="0.2">
      <c r="A28" s="249"/>
      <c r="B28" s="253" t="s">
        <v>120</v>
      </c>
      <c r="C28" s="254"/>
      <c r="D28" s="254"/>
      <c r="E28" s="254"/>
      <c r="F28" s="256" t="s">
        <v>72</v>
      </c>
      <c r="G28" s="263">
        <v>2</v>
      </c>
      <c r="H28" s="375"/>
      <c r="I28" s="500"/>
      <c r="J28" s="500"/>
      <c r="K28" s="500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5"/>
      <c r="AC28" s="415"/>
      <c r="AD28" s="415"/>
      <c r="AE28" s="415"/>
      <c r="AF28" s="415"/>
      <c r="AG28" s="415"/>
      <c r="AH28" s="415"/>
      <c r="AI28" s="415"/>
      <c r="AJ28" s="482"/>
    </row>
    <row r="29" spans="1:36" x14ac:dyDescent="0.2">
      <c r="A29" s="249"/>
      <c r="B29" s="490" t="s">
        <v>120</v>
      </c>
      <c r="C29" s="389" t="s">
        <v>599</v>
      </c>
      <c r="D29" s="390" t="s">
        <v>120</v>
      </c>
      <c r="E29" s="390"/>
      <c r="F29" s="313" t="s">
        <v>120</v>
      </c>
      <c r="G29" s="391"/>
      <c r="H29" s="392" t="s">
        <v>120</v>
      </c>
      <c r="I29" s="393" t="s">
        <v>120</v>
      </c>
      <c r="J29" s="393" t="s">
        <v>120</v>
      </c>
      <c r="K29" s="393" t="s">
        <v>120</v>
      </c>
      <c r="L29" s="391" t="s">
        <v>120</v>
      </c>
      <c r="M29" s="391" t="s">
        <v>120</v>
      </c>
      <c r="N29" s="391" t="s">
        <v>120</v>
      </c>
      <c r="O29" s="391" t="s">
        <v>120</v>
      </c>
      <c r="P29" s="391" t="s">
        <v>120</v>
      </c>
      <c r="Q29" s="391" t="s">
        <v>120</v>
      </c>
      <c r="R29" s="391" t="s">
        <v>120</v>
      </c>
      <c r="S29" s="391" t="s">
        <v>120</v>
      </c>
      <c r="T29" s="391" t="s">
        <v>120</v>
      </c>
      <c r="U29" s="391" t="s">
        <v>120</v>
      </c>
      <c r="V29" s="391" t="s">
        <v>120</v>
      </c>
      <c r="W29" s="391" t="s">
        <v>120</v>
      </c>
      <c r="X29" s="391" t="s">
        <v>120</v>
      </c>
      <c r="Y29" s="391" t="s">
        <v>120</v>
      </c>
      <c r="Z29" s="391" t="s">
        <v>120</v>
      </c>
      <c r="AA29" s="391" t="s">
        <v>120</v>
      </c>
      <c r="AB29" s="391" t="s">
        <v>120</v>
      </c>
      <c r="AC29" s="391" t="s">
        <v>120</v>
      </c>
      <c r="AD29" s="391" t="s">
        <v>120</v>
      </c>
      <c r="AE29" s="391" t="s">
        <v>120</v>
      </c>
      <c r="AF29" s="391" t="s">
        <v>120</v>
      </c>
      <c r="AG29" s="391" t="s">
        <v>120</v>
      </c>
      <c r="AH29" s="391" t="s">
        <v>120</v>
      </c>
      <c r="AI29" s="391" t="s">
        <v>120</v>
      </c>
      <c r="AJ29" s="455" t="s">
        <v>120</v>
      </c>
    </row>
    <row r="30" spans="1:36" x14ac:dyDescent="0.2">
      <c r="A30" s="245"/>
      <c r="B30" s="246">
        <f>B4+1</f>
        <v>59</v>
      </c>
      <c r="C30" s="452" t="s">
        <v>608</v>
      </c>
      <c r="D30" s="264" t="s">
        <v>120</v>
      </c>
      <c r="E30" s="264"/>
      <c r="F30" s="265"/>
      <c r="G30" s="265"/>
      <c r="H30" s="375">
        <f t="shared" ref="H30:AJ30" si="10">SUM(H31,H34)</f>
        <v>0</v>
      </c>
      <c r="I30" s="500">
        <f t="shared" si="10"/>
        <v>0</v>
      </c>
      <c r="J30" s="500">
        <f t="shared" si="10"/>
        <v>0</v>
      </c>
      <c r="K30" s="500">
        <f t="shared" si="10"/>
        <v>0</v>
      </c>
      <c r="L30" s="380">
        <f t="shared" si="10"/>
        <v>0</v>
      </c>
      <c r="M30" s="380">
        <f t="shared" si="10"/>
        <v>0</v>
      </c>
      <c r="N30" s="380">
        <f t="shared" si="10"/>
        <v>0</v>
      </c>
      <c r="O30" s="380">
        <f t="shared" si="10"/>
        <v>0</v>
      </c>
      <c r="P30" s="380">
        <f t="shared" si="10"/>
        <v>0</v>
      </c>
      <c r="Q30" s="380">
        <f t="shared" si="10"/>
        <v>0</v>
      </c>
      <c r="R30" s="380">
        <f t="shared" si="10"/>
        <v>0</v>
      </c>
      <c r="S30" s="380">
        <f t="shared" si="10"/>
        <v>0</v>
      </c>
      <c r="T30" s="380">
        <f t="shared" si="10"/>
        <v>0</v>
      </c>
      <c r="U30" s="380">
        <f t="shared" si="10"/>
        <v>0</v>
      </c>
      <c r="V30" s="380">
        <f t="shared" si="10"/>
        <v>0</v>
      </c>
      <c r="W30" s="380">
        <f t="shared" si="10"/>
        <v>0</v>
      </c>
      <c r="X30" s="380">
        <f t="shared" si="10"/>
        <v>0</v>
      </c>
      <c r="Y30" s="380">
        <f t="shared" si="10"/>
        <v>0</v>
      </c>
      <c r="Z30" s="380">
        <f t="shared" si="10"/>
        <v>0</v>
      </c>
      <c r="AA30" s="380">
        <f t="shared" si="10"/>
        <v>0</v>
      </c>
      <c r="AB30" s="380">
        <f t="shared" si="10"/>
        <v>0</v>
      </c>
      <c r="AC30" s="380">
        <f t="shared" si="10"/>
        <v>0</v>
      </c>
      <c r="AD30" s="380">
        <f t="shared" si="10"/>
        <v>0</v>
      </c>
      <c r="AE30" s="380">
        <f t="shared" si="10"/>
        <v>0</v>
      </c>
      <c r="AF30" s="380">
        <f t="shared" si="10"/>
        <v>0</v>
      </c>
      <c r="AG30" s="380">
        <f t="shared" si="10"/>
        <v>0</v>
      </c>
      <c r="AH30" s="380">
        <f t="shared" si="10"/>
        <v>0</v>
      </c>
      <c r="AI30" s="380">
        <f t="shared" si="10"/>
        <v>0</v>
      </c>
      <c r="AJ30" s="380">
        <f t="shared" si="10"/>
        <v>0</v>
      </c>
    </row>
    <row r="31" spans="1:36" x14ac:dyDescent="0.2">
      <c r="A31" s="249"/>
      <c r="B31" s="266">
        <f>B30+0.1</f>
        <v>59.1</v>
      </c>
      <c r="C31" s="394" t="s">
        <v>609</v>
      </c>
      <c r="D31" s="577" t="s">
        <v>120</v>
      </c>
      <c r="E31" s="577"/>
      <c r="F31" s="258" t="s">
        <v>72</v>
      </c>
      <c r="G31" s="258">
        <v>2</v>
      </c>
      <c r="H31" s="379">
        <f t="shared" ref="H31:AJ31" si="11">SUM(H32:H33)</f>
        <v>0</v>
      </c>
      <c r="I31" s="500">
        <f t="shared" si="11"/>
        <v>0</v>
      </c>
      <c r="J31" s="500">
        <f t="shared" si="11"/>
        <v>0</v>
      </c>
      <c r="K31" s="500">
        <f t="shared" si="11"/>
        <v>0</v>
      </c>
      <c r="L31" s="380">
        <f t="shared" si="11"/>
        <v>0</v>
      </c>
      <c r="M31" s="380">
        <f t="shared" si="11"/>
        <v>0</v>
      </c>
      <c r="N31" s="380">
        <f t="shared" si="11"/>
        <v>0</v>
      </c>
      <c r="O31" s="380">
        <f t="shared" si="11"/>
        <v>0</v>
      </c>
      <c r="P31" s="380">
        <f t="shared" si="11"/>
        <v>0</v>
      </c>
      <c r="Q31" s="380">
        <f t="shared" si="11"/>
        <v>0</v>
      </c>
      <c r="R31" s="380">
        <f t="shared" si="11"/>
        <v>0</v>
      </c>
      <c r="S31" s="380">
        <f t="shared" si="11"/>
        <v>0</v>
      </c>
      <c r="T31" s="380">
        <f t="shared" si="11"/>
        <v>0</v>
      </c>
      <c r="U31" s="380">
        <f t="shared" si="11"/>
        <v>0</v>
      </c>
      <c r="V31" s="380">
        <f t="shared" si="11"/>
        <v>0</v>
      </c>
      <c r="W31" s="380">
        <f t="shared" si="11"/>
        <v>0</v>
      </c>
      <c r="X31" s="380">
        <f t="shared" si="11"/>
        <v>0</v>
      </c>
      <c r="Y31" s="380">
        <f t="shared" si="11"/>
        <v>0</v>
      </c>
      <c r="Z31" s="380">
        <f t="shared" si="11"/>
        <v>0</v>
      </c>
      <c r="AA31" s="380">
        <f t="shared" si="11"/>
        <v>0</v>
      </c>
      <c r="AB31" s="380">
        <f t="shared" si="11"/>
        <v>0</v>
      </c>
      <c r="AC31" s="380">
        <f t="shared" si="11"/>
        <v>0</v>
      </c>
      <c r="AD31" s="380">
        <f t="shared" si="11"/>
        <v>0</v>
      </c>
      <c r="AE31" s="380">
        <f t="shared" si="11"/>
        <v>0</v>
      </c>
      <c r="AF31" s="380">
        <f t="shared" si="11"/>
        <v>0</v>
      </c>
      <c r="AG31" s="380">
        <f t="shared" si="11"/>
        <v>0</v>
      </c>
      <c r="AH31" s="380">
        <f t="shared" si="11"/>
        <v>0</v>
      </c>
      <c r="AI31" s="380">
        <f t="shared" si="11"/>
        <v>0</v>
      </c>
      <c r="AJ31" s="380">
        <f t="shared" si="11"/>
        <v>0</v>
      </c>
    </row>
    <row r="32" spans="1:36" x14ac:dyDescent="0.2">
      <c r="A32" s="249"/>
      <c r="B32" s="267"/>
      <c r="C32" s="254"/>
      <c r="D32" s="254"/>
      <c r="E32" s="254"/>
      <c r="F32" s="256" t="s">
        <v>72</v>
      </c>
      <c r="G32" s="256">
        <v>2</v>
      </c>
      <c r="H32" s="379"/>
      <c r="I32" s="387"/>
      <c r="J32" s="387"/>
      <c r="K32" s="387"/>
      <c r="L32" s="396"/>
      <c r="M32" s="396"/>
      <c r="N32" s="396"/>
      <c r="O32" s="396"/>
      <c r="P32" s="396"/>
      <c r="Q32" s="396"/>
      <c r="R32" s="396"/>
      <c r="S32" s="396"/>
      <c r="T32" s="396"/>
      <c r="U32" s="396"/>
      <c r="V32" s="396"/>
      <c r="W32" s="396"/>
      <c r="X32" s="396"/>
      <c r="Y32" s="396"/>
      <c r="Z32" s="396"/>
      <c r="AA32" s="396"/>
      <c r="AB32" s="396"/>
      <c r="AC32" s="396"/>
      <c r="AD32" s="396"/>
      <c r="AE32" s="396"/>
      <c r="AF32" s="396"/>
      <c r="AG32" s="396"/>
      <c r="AH32" s="396"/>
      <c r="AI32" s="396"/>
      <c r="AJ32" s="454"/>
    </row>
    <row r="33" spans="1:36" x14ac:dyDescent="0.2">
      <c r="A33" s="249"/>
      <c r="B33" s="490" t="s">
        <v>120</v>
      </c>
      <c r="C33" s="389" t="s">
        <v>599</v>
      </c>
      <c r="D33" s="390" t="s">
        <v>120</v>
      </c>
      <c r="E33" s="390"/>
      <c r="F33" s="313" t="s">
        <v>120</v>
      </c>
      <c r="G33" s="391"/>
      <c r="H33" s="392" t="s">
        <v>120</v>
      </c>
      <c r="I33" s="393" t="s">
        <v>120</v>
      </c>
      <c r="J33" s="393" t="s">
        <v>120</v>
      </c>
      <c r="K33" s="393" t="s">
        <v>120</v>
      </c>
      <c r="L33" s="391" t="s">
        <v>120</v>
      </c>
      <c r="M33" s="391" t="s">
        <v>120</v>
      </c>
      <c r="N33" s="391" t="s">
        <v>120</v>
      </c>
      <c r="O33" s="391" t="s">
        <v>120</v>
      </c>
      <c r="P33" s="391" t="s">
        <v>120</v>
      </c>
      <c r="Q33" s="391" t="s">
        <v>120</v>
      </c>
      <c r="R33" s="391" t="s">
        <v>120</v>
      </c>
      <c r="S33" s="391" t="s">
        <v>120</v>
      </c>
      <c r="T33" s="391" t="s">
        <v>120</v>
      </c>
      <c r="U33" s="391" t="s">
        <v>120</v>
      </c>
      <c r="V33" s="391" t="s">
        <v>120</v>
      </c>
      <c r="W33" s="391" t="s">
        <v>120</v>
      </c>
      <c r="X33" s="391" t="s">
        <v>120</v>
      </c>
      <c r="Y33" s="391" t="s">
        <v>120</v>
      </c>
      <c r="Z33" s="391" t="s">
        <v>120</v>
      </c>
      <c r="AA33" s="391" t="s">
        <v>120</v>
      </c>
      <c r="AB33" s="391" t="s">
        <v>120</v>
      </c>
      <c r="AC33" s="391" t="s">
        <v>120</v>
      </c>
      <c r="AD33" s="391" t="s">
        <v>120</v>
      </c>
      <c r="AE33" s="391" t="s">
        <v>120</v>
      </c>
      <c r="AF33" s="391" t="s">
        <v>120</v>
      </c>
      <c r="AG33" s="391" t="s">
        <v>120</v>
      </c>
      <c r="AH33" s="391" t="s">
        <v>120</v>
      </c>
      <c r="AI33" s="391" t="s">
        <v>120</v>
      </c>
      <c r="AJ33" s="455" t="s">
        <v>120</v>
      </c>
    </row>
    <row r="34" spans="1:36" x14ac:dyDescent="0.2">
      <c r="A34" s="249"/>
      <c r="B34" s="266">
        <f>B31+0.1</f>
        <v>59.2</v>
      </c>
      <c r="C34" s="394" t="s">
        <v>610</v>
      </c>
      <c r="D34" s="578" t="s">
        <v>120</v>
      </c>
      <c r="E34" s="578"/>
      <c r="F34" s="252" t="s">
        <v>72</v>
      </c>
      <c r="G34" s="252">
        <v>2</v>
      </c>
      <c r="H34" s="379">
        <f t="shared" ref="H34:AJ34" si="12">SUM(H35:H36)</f>
        <v>0</v>
      </c>
      <c r="I34" s="387">
        <f t="shared" si="12"/>
        <v>0</v>
      </c>
      <c r="J34" s="387">
        <f t="shared" si="12"/>
        <v>0</v>
      </c>
      <c r="K34" s="387">
        <f t="shared" si="12"/>
        <v>0</v>
      </c>
      <c r="L34" s="380">
        <f t="shared" si="12"/>
        <v>0</v>
      </c>
      <c r="M34" s="380">
        <f t="shared" si="12"/>
        <v>0</v>
      </c>
      <c r="N34" s="380">
        <f t="shared" si="12"/>
        <v>0</v>
      </c>
      <c r="O34" s="380">
        <f t="shared" si="12"/>
        <v>0</v>
      </c>
      <c r="P34" s="380">
        <f t="shared" si="12"/>
        <v>0</v>
      </c>
      <c r="Q34" s="380">
        <f t="shared" si="12"/>
        <v>0</v>
      </c>
      <c r="R34" s="380">
        <f t="shared" si="12"/>
        <v>0</v>
      </c>
      <c r="S34" s="380">
        <f t="shared" si="12"/>
        <v>0</v>
      </c>
      <c r="T34" s="380">
        <f t="shared" si="12"/>
        <v>0</v>
      </c>
      <c r="U34" s="380">
        <f t="shared" si="12"/>
        <v>0</v>
      </c>
      <c r="V34" s="380">
        <f t="shared" si="12"/>
        <v>0</v>
      </c>
      <c r="W34" s="380">
        <f t="shared" si="12"/>
        <v>0</v>
      </c>
      <c r="X34" s="380">
        <f t="shared" si="12"/>
        <v>0</v>
      </c>
      <c r="Y34" s="380">
        <f t="shared" si="12"/>
        <v>0</v>
      </c>
      <c r="Z34" s="380">
        <f t="shared" si="12"/>
        <v>0</v>
      </c>
      <c r="AA34" s="380">
        <f t="shared" si="12"/>
        <v>0</v>
      </c>
      <c r="AB34" s="380">
        <f t="shared" si="12"/>
        <v>0</v>
      </c>
      <c r="AC34" s="380">
        <f t="shared" si="12"/>
        <v>0</v>
      </c>
      <c r="AD34" s="380">
        <f t="shared" si="12"/>
        <v>0</v>
      </c>
      <c r="AE34" s="380">
        <f t="shared" si="12"/>
        <v>0</v>
      </c>
      <c r="AF34" s="380">
        <f t="shared" si="12"/>
        <v>0</v>
      </c>
      <c r="AG34" s="380">
        <f t="shared" si="12"/>
        <v>0</v>
      </c>
      <c r="AH34" s="380">
        <f t="shared" si="12"/>
        <v>0</v>
      </c>
      <c r="AI34" s="380">
        <f t="shared" si="12"/>
        <v>0</v>
      </c>
      <c r="AJ34" s="380">
        <f t="shared" si="12"/>
        <v>0</v>
      </c>
    </row>
    <row r="35" spans="1:36" x14ac:dyDescent="0.2">
      <c r="A35" s="249"/>
      <c r="B35" s="253" t="s">
        <v>120</v>
      </c>
      <c r="C35" s="254"/>
      <c r="D35" s="254"/>
      <c r="E35" s="254"/>
      <c r="F35" s="255" t="s">
        <v>72</v>
      </c>
      <c r="G35" s="255">
        <v>2</v>
      </c>
      <c r="H35" s="375"/>
      <c r="I35" s="500"/>
      <c r="J35" s="500"/>
      <c r="K35" s="500"/>
      <c r="L35" s="415"/>
      <c r="M35" s="415"/>
      <c r="N35" s="415"/>
      <c r="O35" s="415"/>
      <c r="P35" s="415"/>
      <c r="Q35" s="415"/>
      <c r="R35" s="415"/>
      <c r="S35" s="415"/>
      <c r="T35" s="415"/>
      <c r="U35" s="415"/>
      <c r="V35" s="415"/>
      <c r="W35" s="415"/>
      <c r="X35" s="415"/>
      <c r="Y35" s="415"/>
      <c r="Z35" s="415"/>
      <c r="AA35" s="415"/>
      <c r="AB35" s="415"/>
      <c r="AC35" s="415"/>
      <c r="AD35" s="415"/>
      <c r="AE35" s="415"/>
      <c r="AF35" s="415"/>
      <c r="AG35" s="415"/>
      <c r="AH35" s="415"/>
      <c r="AI35" s="415"/>
      <c r="AJ35" s="482"/>
    </row>
    <row r="36" spans="1:36" x14ac:dyDescent="0.2">
      <c r="A36" s="249"/>
      <c r="B36" s="490" t="s">
        <v>120</v>
      </c>
      <c r="C36" s="389" t="s">
        <v>599</v>
      </c>
      <c r="D36" s="390" t="s">
        <v>120</v>
      </c>
      <c r="E36" s="390"/>
      <c r="F36" s="391" t="s">
        <v>120</v>
      </c>
      <c r="G36" s="391"/>
      <c r="H36" s="392" t="s">
        <v>120</v>
      </c>
      <c r="I36" s="393" t="s">
        <v>120</v>
      </c>
      <c r="J36" s="393" t="s">
        <v>120</v>
      </c>
      <c r="K36" s="393" t="s">
        <v>120</v>
      </c>
      <c r="L36" s="391" t="s">
        <v>120</v>
      </c>
      <c r="M36" s="391" t="s">
        <v>120</v>
      </c>
      <c r="N36" s="391" t="s">
        <v>120</v>
      </c>
      <c r="O36" s="391" t="s">
        <v>120</v>
      </c>
      <c r="P36" s="391" t="s">
        <v>120</v>
      </c>
      <c r="Q36" s="391" t="s">
        <v>120</v>
      </c>
      <c r="R36" s="391" t="s">
        <v>120</v>
      </c>
      <c r="S36" s="391" t="s">
        <v>120</v>
      </c>
      <c r="T36" s="391" t="s">
        <v>120</v>
      </c>
      <c r="U36" s="391" t="s">
        <v>120</v>
      </c>
      <c r="V36" s="391" t="s">
        <v>120</v>
      </c>
      <c r="W36" s="391" t="s">
        <v>120</v>
      </c>
      <c r="X36" s="391" t="s">
        <v>120</v>
      </c>
      <c r="Y36" s="391" t="s">
        <v>120</v>
      </c>
      <c r="Z36" s="391" t="s">
        <v>120</v>
      </c>
      <c r="AA36" s="391" t="s">
        <v>120</v>
      </c>
      <c r="AB36" s="391" t="s">
        <v>120</v>
      </c>
      <c r="AC36" s="391" t="s">
        <v>120</v>
      </c>
      <c r="AD36" s="391" t="s">
        <v>120</v>
      </c>
      <c r="AE36" s="391" t="s">
        <v>120</v>
      </c>
      <c r="AF36" s="391" t="s">
        <v>120</v>
      </c>
      <c r="AG36" s="391" t="s">
        <v>120</v>
      </c>
      <c r="AH36" s="391" t="s">
        <v>120</v>
      </c>
      <c r="AI36" s="391" t="s">
        <v>120</v>
      </c>
      <c r="AJ36" s="455" t="s">
        <v>120</v>
      </c>
    </row>
    <row r="37" spans="1:36" x14ac:dyDescent="0.2">
      <c r="A37" s="245"/>
      <c r="B37" s="246">
        <f>B30+1</f>
        <v>60</v>
      </c>
      <c r="C37" s="452" t="s">
        <v>611</v>
      </c>
      <c r="D37" s="247" t="s">
        <v>120</v>
      </c>
      <c r="E37" s="247"/>
      <c r="F37" s="268"/>
      <c r="G37" s="268">
        <v>2</v>
      </c>
      <c r="H37" s="375">
        <f t="shared" ref="H37:AJ37" si="13">SUM(H38,H41)</f>
        <v>0</v>
      </c>
      <c r="I37" s="500">
        <f t="shared" si="13"/>
        <v>0</v>
      </c>
      <c r="J37" s="500">
        <f t="shared" si="13"/>
        <v>0</v>
      </c>
      <c r="K37" s="500">
        <f t="shared" si="13"/>
        <v>0</v>
      </c>
      <c r="L37" s="380">
        <f t="shared" si="13"/>
        <v>0</v>
      </c>
      <c r="M37" s="380">
        <f t="shared" si="13"/>
        <v>0</v>
      </c>
      <c r="N37" s="380">
        <f t="shared" si="13"/>
        <v>0</v>
      </c>
      <c r="O37" s="380">
        <f t="shared" si="13"/>
        <v>0</v>
      </c>
      <c r="P37" s="380">
        <f t="shared" si="13"/>
        <v>0</v>
      </c>
      <c r="Q37" s="380">
        <f t="shared" si="13"/>
        <v>0</v>
      </c>
      <c r="R37" s="380">
        <f t="shared" si="13"/>
        <v>0</v>
      </c>
      <c r="S37" s="380">
        <f t="shared" si="13"/>
        <v>0</v>
      </c>
      <c r="T37" s="380">
        <f t="shared" si="13"/>
        <v>0</v>
      </c>
      <c r="U37" s="380">
        <f t="shared" si="13"/>
        <v>0</v>
      </c>
      <c r="V37" s="380">
        <f t="shared" si="13"/>
        <v>0</v>
      </c>
      <c r="W37" s="380">
        <f t="shared" si="13"/>
        <v>0</v>
      </c>
      <c r="X37" s="380">
        <f t="shared" si="13"/>
        <v>0</v>
      </c>
      <c r="Y37" s="380">
        <f t="shared" si="13"/>
        <v>0</v>
      </c>
      <c r="Z37" s="380">
        <f t="shared" si="13"/>
        <v>0</v>
      </c>
      <c r="AA37" s="380">
        <f t="shared" si="13"/>
        <v>0</v>
      </c>
      <c r="AB37" s="380">
        <f t="shared" si="13"/>
        <v>0</v>
      </c>
      <c r="AC37" s="380">
        <f t="shared" si="13"/>
        <v>0</v>
      </c>
      <c r="AD37" s="380">
        <f t="shared" si="13"/>
        <v>0</v>
      </c>
      <c r="AE37" s="380">
        <f t="shared" si="13"/>
        <v>0</v>
      </c>
      <c r="AF37" s="380">
        <f t="shared" si="13"/>
        <v>0</v>
      </c>
      <c r="AG37" s="380">
        <f t="shared" si="13"/>
        <v>0</v>
      </c>
      <c r="AH37" s="380">
        <f t="shared" si="13"/>
        <v>0</v>
      </c>
      <c r="AI37" s="380">
        <f t="shared" si="13"/>
        <v>0</v>
      </c>
      <c r="AJ37" s="380">
        <f t="shared" si="13"/>
        <v>0</v>
      </c>
    </row>
    <row r="38" spans="1:36" x14ac:dyDescent="0.2">
      <c r="A38" s="249"/>
      <c r="B38" s="266">
        <f>B37+0.1</f>
        <v>60.1</v>
      </c>
      <c r="C38" s="394" t="s">
        <v>612</v>
      </c>
      <c r="D38" s="578" t="s">
        <v>120</v>
      </c>
      <c r="E38" s="578"/>
      <c r="F38" s="252" t="s">
        <v>72</v>
      </c>
      <c r="G38" s="252">
        <v>2</v>
      </c>
      <c r="H38" s="379">
        <f>SUM(H39:H40)</f>
        <v>0</v>
      </c>
      <c r="I38" s="500">
        <f>SUM(I39:I40)</f>
        <v>0</v>
      </c>
      <c r="J38" s="500">
        <f>SUM(J39:J40)</f>
        <v>0</v>
      </c>
      <c r="K38" s="500">
        <f>SUM(K39:K40)</f>
        <v>0</v>
      </c>
      <c r="L38" s="380">
        <f>SUM(L39:L40)</f>
        <v>0</v>
      </c>
      <c r="M38" s="380">
        <f t="shared" ref="M38:AJ38" si="14">SUM(M39:M40)</f>
        <v>0</v>
      </c>
      <c r="N38" s="380">
        <f t="shared" si="14"/>
        <v>0</v>
      </c>
      <c r="O38" s="380">
        <f t="shared" si="14"/>
        <v>0</v>
      </c>
      <c r="P38" s="380">
        <f t="shared" si="14"/>
        <v>0</v>
      </c>
      <c r="Q38" s="380">
        <f t="shared" si="14"/>
        <v>0</v>
      </c>
      <c r="R38" s="380">
        <f t="shared" si="14"/>
        <v>0</v>
      </c>
      <c r="S38" s="380">
        <f t="shared" si="14"/>
        <v>0</v>
      </c>
      <c r="T38" s="380">
        <f t="shared" si="14"/>
        <v>0</v>
      </c>
      <c r="U38" s="380">
        <f t="shared" si="14"/>
        <v>0</v>
      </c>
      <c r="V38" s="380">
        <f t="shared" si="14"/>
        <v>0</v>
      </c>
      <c r="W38" s="380">
        <f t="shared" si="14"/>
        <v>0</v>
      </c>
      <c r="X38" s="380">
        <f t="shared" si="14"/>
        <v>0</v>
      </c>
      <c r="Y38" s="380">
        <f t="shared" si="14"/>
        <v>0</v>
      </c>
      <c r="Z38" s="380">
        <f t="shared" si="14"/>
        <v>0</v>
      </c>
      <c r="AA38" s="380">
        <f t="shared" si="14"/>
        <v>0</v>
      </c>
      <c r="AB38" s="380">
        <f t="shared" si="14"/>
        <v>0</v>
      </c>
      <c r="AC38" s="380">
        <f t="shared" si="14"/>
        <v>0</v>
      </c>
      <c r="AD38" s="380">
        <f t="shared" si="14"/>
        <v>0</v>
      </c>
      <c r="AE38" s="380">
        <f t="shared" si="14"/>
        <v>0</v>
      </c>
      <c r="AF38" s="380">
        <f t="shared" si="14"/>
        <v>0</v>
      </c>
      <c r="AG38" s="380">
        <f t="shared" si="14"/>
        <v>0</v>
      </c>
      <c r="AH38" s="380">
        <f t="shared" si="14"/>
        <v>0</v>
      </c>
      <c r="AI38" s="380">
        <f t="shared" si="14"/>
        <v>0</v>
      </c>
      <c r="AJ38" s="380">
        <f t="shared" si="14"/>
        <v>0</v>
      </c>
    </row>
    <row r="39" spans="1:36" x14ac:dyDescent="0.2">
      <c r="A39" s="249"/>
      <c r="B39" s="253" t="s">
        <v>120</v>
      </c>
      <c r="C39" s="254"/>
      <c r="D39" s="254"/>
      <c r="E39" s="254"/>
      <c r="F39" s="255" t="s">
        <v>72</v>
      </c>
      <c r="G39" s="255">
        <v>2</v>
      </c>
      <c r="H39" s="379"/>
      <c r="I39" s="387"/>
      <c r="J39" s="387"/>
      <c r="K39" s="387"/>
      <c r="L39" s="396"/>
      <c r="M39" s="396"/>
      <c r="N39" s="396"/>
      <c r="O39" s="396"/>
      <c r="P39" s="396"/>
      <c r="Q39" s="396"/>
      <c r="R39" s="396"/>
      <c r="S39" s="396"/>
      <c r="T39" s="396"/>
      <c r="U39" s="396"/>
      <c r="V39" s="396"/>
      <c r="W39" s="396"/>
      <c r="X39" s="396"/>
      <c r="Y39" s="396"/>
      <c r="Z39" s="396"/>
      <c r="AA39" s="396"/>
      <c r="AB39" s="396"/>
      <c r="AC39" s="396"/>
      <c r="AD39" s="396"/>
      <c r="AE39" s="396"/>
      <c r="AF39" s="396"/>
      <c r="AG39" s="396"/>
      <c r="AH39" s="396"/>
      <c r="AI39" s="396"/>
      <c r="AJ39" s="454"/>
    </row>
    <row r="40" spans="1:36" x14ac:dyDescent="0.2">
      <c r="A40" s="249"/>
      <c r="B40" s="490" t="s">
        <v>120</v>
      </c>
      <c r="C40" s="389" t="s">
        <v>599</v>
      </c>
      <c r="D40" s="390" t="s">
        <v>120</v>
      </c>
      <c r="E40" s="390"/>
      <c r="F40" s="391" t="s">
        <v>120</v>
      </c>
      <c r="G40" s="391"/>
      <c r="H40" s="392" t="s">
        <v>120</v>
      </c>
      <c r="I40" s="393" t="s">
        <v>120</v>
      </c>
      <c r="J40" s="393" t="s">
        <v>120</v>
      </c>
      <c r="K40" s="393" t="s">
        <v>120</v>
      </c>
      <c r="L40" s="391" t="s">
        <v>120</v>
      </c>
      <c r="M40" s="391" t="s">
        <v>120</v>
      </c>
      <c r="N40" s="391" t="s">
        <v>120</v>
      </c>
      <c r="O40" s="391" t="s">
        <v>120</v>
      </c>
      <c r="P40" s="391" t="s">
        <v>120</v>
      </c>
      <c r="Q40" s="391" t="s">
        <v>120</v>
      </c>
      <c r="R40" s="391" t="s">
        <v>120</v>
      </c>
      <c r="S40" s="391" t="s">
        <v>120</v>
      </c>
      <c r="T40" s="391" t="s">
        <v>120</v>
      </c>
      <c r="U40" s="391" t="s">
        <v>120</v>
      </c>
      <c r="V40" s="391" t="s">
        <v>120</v>
      </c>
      <c r="W40" s="391" t="s">
        <v>120</v>
      </c>
      <c r="X40" s="391" t="s">
        <v>120</v>
      </c>
      <c r="Y40" s="391" t="s">
        <v>120</v>
      </c>
      <c r="Z40" s="391" t="s">
        <v>120</v>
      </c>
      <c r="AA40" s="391" t="s">
        <v>120</v>
      </c>
      <c r="AB40" s="391" t="s">
        <v>120</v>
      </c>
      <c r="AC40" s="391" t="s">
        <v>120</v>
      </c>
      <c r="AD40" s="391" t="s">
        <v>120</v>
      </c>
      <c r="AE40" s="391" t="s">
        <v>120</v>
      </c>
      <c r="AF40" s="391" t="s">
        <v>120</v>
      </c>
      <c r="AG40" s="391" t="s">
        <v>120</v>
      </c>
      <c r="AH40" s="391" t="s">
        <v>120</v>
      </c>
      <c r="AI40" s="391" t="s">
        <v>120</v>
      </c>
      <c r="AJ40" s="455" t="s">
        <v>120</v>
      </c>
    </row>
    <row r="41" spans="1:36" x14ac:dyDescent="0.2">
      <c r="A41" s="249"/>
      <c r="B41" s="266">
        <f>B38+0.1</f>
        <v>60.2</v>
      </c>
      <c r="C41" s="394" t="s">
        <v>613</v>
      </c>
      <c r="D41" s="578" t="s">
        <v>120</v>
      </c>
      <c r="E41" s="578"/>
      <c r="F41" s="252" t="s">
        <v>72</v>
      </c>
      <c r="G41" s="252">
        <v>2</v>
      </c>
      <c r="H41" s="379">
        <f t="shared" ref="H41:AJ41" si="15">SUM(H42:H43)</f>
        <v>0</v>
      </c>
      <c r="I41" s="387">
        <f t="shared" si="15"/>
        <v>0</v>
      </c>
      <c r="J41" s="387">
        <f t="shared" si="15"/>
        <v>0</v>
      </c>
      <c r="K41" s="387">
        <f t="shared" si="15"/>
        <v>0</v>
      </c>
      <c r="L41" s="380">
        <f t="shared" si="15"/>
        <v>0</v>
      </c>
      <c r="M41" s="380">
        <f t="shared" si="15"/>
        <v>0</v>
      </c>
      <c r="N41" s="380">
        <f t="shared" si="15"/>
        <v>0</v>
      </c>
      <c r="O41" s="380">
        <f t="shared" si="15"/>
        <v>0</v>
      </c>
      <c r="P41" s="380">
        <f t="shared" si="15"/>
        <v>0</v>
      </c>
      <c r="Q41" s="380">
        <f t="shared" si="15"/>
        <v>0</v>
      </c>
      <c r="R41" s="380">
        <f t="shared" si="15"/>
        <v>0</v>
      </c>
      <c r="S41" s="380">
        <f t="shared" si="15"/>
        <v>0</v>
      </c>
      <c r="T41" s="380">
        <f t="shared" si="15"/>
        <v>0</v>
      </c>
      <c r="U41" s="380">
        <f t="shared" si="15"/>
        <v>0</v>
      </c>
      <c r="V41" s="380">
        <f t="shared" si="15"/>
        <v>0</v>
      </c>
      <c r="W41" s="380">
        <f t="shared" si="15"/>
        <v>0</v>
      </c>
      <c r="X41" s="380">
        <f t="shared" si="15"/>
        <v>0</v>
      </c>
      <c r="Y41" s="380">
        <f t="shared" si="15"/>
        <v>0</v>
      </c>
      <c r="Z41" s="380">
        <f t="shared" si="15"/>
        <v>0</v>
      </c>
      <c r="AA41" s="380">
        <f t="shared" si="15"/>
        <v>0</v>
      </c>
      <c r="AB41" s="380">
        <f t="shared" si="15"/>
        <v>0</v>
      </c>
      <c r="AC41" s="380">
        <f t="shared" si="15"/>
        <v>0</v>
      </c>
      <c r="AD41" s="380">
        <f t="shared" si="15"/>
        <v>0</v>
      </c>
      <c r="AE41" s="380">
        <f t="shared" si="15"/>
        <v>0</v>
      </c>
      <c r="AF41" s="380">
        <f t="shared" si="15"/>
        <v>0</v>
      </c>
      <c r="AG41" s="380">
        <f t="shared" si="15"/>
        <v>0</v>
      </c>
      <c r="AH41" s="380">
        <f t="shared" si="15"/>
        <v>0</v>
      </c>
      <c r="AI41" s="380">
        <f t="shared" si="15"/>
        <v>0</v>
      </c>
      <c r="AJ41" s="380">
        <f t="shared" si="15"/>
        <v>0</v>
      </c>
    </row>
    <row r="42" spans="1:36" x14ac:dyDescent="0.2">
      <c r="A42" s="196"/>
      <c r="B42" s="253" t="s">
        <v>120</v>
      </c>
      <c r="C42" s="254"/>
      <c r="D42" s="254"/>
      <c r="E42" s="254"/>
      <c r="F42" s="255" t="s">
        <v>72</v>
      </c>
      <c r="G42" s="255">
        <v>2</v>
      </c>
      <c r="H42" s="379"/>
      <c r="I42" s="387"/>
      <c r="J42" s="387"/>
      <c r="K42" s="387"/>
      <c r="L42" s="396"/>
      <c r="M42" s="396"/>
      <c r="N42" s="396"/>
      <c r="O42" s="396"/>
      <c r="P42" s="396"/>
      <c r="Q42" s="396"/>
      <c r="R42" s="396"/>
      <c r="S42" s="396"/>
      <c r="T42" s="396"/>
      <c r="U42" s="396"/>
      <c r="V42" s="396"/>
      <c r="W42" s="396"/>
      <c r="X42" s="396"/>
      <c r="Y42" s="396"/>
      <c r="Z42" s="396"/>
      <c r="AA42" s="396"/>
      <c r="AB42" s="396"/>
      <c r="AC42" s="396"/>
      <c r="AD42" s="396"/>
      <c r="AE42" s="396"/>
      <c r="AF42" s="396"/>
      <c r="AG42" s="396"/>
      <c r="AH42" s="396"/>
      <c r="AI42" s="396"/>
      <c r="AJ42" s="454"/>
    </row>
    <row r="43" spans="1:36" x14ac:dyDescent="0.2">
      <c r="A43" s="249"/>
      <c r="B43" s="490" t="s">
        <v>120</v>
      </c>
      <c r="C43" s="389" t="s">
        <v>599</v>
      </c>
      <c r="D43" s="390" t="s">
        <v>120</v>
      </c>
      <c r="E43" s="390"/>
      <c r="F43" s="313" t="s">
        <v>120</v>
      </c>
      <c r="G43" s="391"/>
      <c r="H43" s="392" t="s">
        <v>120</v>
      </c>
      <c r="I43" s="575" t="s">
        <v>120</v>
      </c>
      <c r="J43" s="575" t="s">
        <v>120</v>
      </c>
      <c r="K43" s="393" t="s">
        <v>120</v>
      </c>
      <c r="L43" s="391" t="s">
        <v>120</v>
      </c>
      <c r="M43" s="391" t="s">
        <v>120</v>
      </c>
      <c r="N43" s="391" t="s">
        <v>120</v>
      </c>
      <c r="O43" s="391" t="s">
        <v>120</v>
      </c>
      <c r="P43" s="391" t="s">
        <v>120</v>
      </c>
      <c r="Q43" s="391" t="s">
        <v>120</v>
      </c>
      <c r="R43" s="391" t="s">
        <v>120</v>
      </c>
      <c r="S43" s="391" t="s">
        <v>120</v>
      </c>
      <c r="T43" s="391" t="s">
        <v>120</v>
      </c>
      <c r="U43" s="391" t="s">
        <v>120</v>
      </c>
      <c r="V43" s="391" t="s">
        <v>120</v>
      </c>
      <c r="W43" s="391" t="s">
        <v>120</v>
      </c>
      <c r="X43" s="391" t="s">
        <v>120</v>
      </c>
      <c r="Y43" s="391" t="s">
        <v>120</v>
      </c>
      <c r="Z43" s="391" t="s">
        <v>120</v>
      </c>
      <c r="AA43" s="391" t="s">
        <v>120</v>
      </c>
      <c r="AB43" s="391" t="s">
        <v>120</v>
      </c>
      <c r="AC43" s="391" t="s">
        <v>120</v>
      </c>
      <c r="AD43" s="391" t="s">
        <v>120</v>
      </c>
      <c r="AE43" s="391" t="s">
        <v>120</v>
      </c>
      <c r="AF43" s="391" t="s">
        <v>120</v>
      </c>
      <c r="AG43" s="391" t="s">
        <v>120</v>
      </c>
      <c r="AH43" s="391" t="s">
        <v>120</v>
      </c>
      <c r="AI43" s="391" t="s">
        <v>120</v>
      </c>
      <c r="AJ43" s="455" t="s">
        <v>120</v>
      </c>
    </row>
    <row r="44" spans="1:36" x14ac:dyDescent="0.2">
      <c r="A44" s="240"/>
      <c r="B44" s="269">
        <f>B37+1</f>
        <v>61</v>
      </c>
      <c r="C44" s="579" t="s">
        <v>614</v>
      </c>
      <c r="D44" s="264" t="s">
        <v>120</v>
      </c>
      <c r="E44" s="264"/>
      <c r="F44" s="265"/>
      <c r="G44" s="265">
        <v>2</v>
      </c>
      <c r="H44" s="379">
        <f>SUM(H45+H48+H51+H54+H57+H60+H63+H66+H69+H72)</f>
        <v>0</v>
      </c>
      <c r="I44" s="387">
        <f>SUM(I45+I48+I51+I54+I57+I60+I63+I66+I69+I72)</f>
        <v>0</v>
      </c>
      <c r="J44" s="387">
        <f>SUM(J45+J48+J51+J54+J57+J60+J63+J66+J69+J72)</f>
        <v>0</v>
      </c>
      <c r="K44" s="387">
        <f>SUM(K45+K48+K51+K54+K57+K60+K63+K66+K69+K72)</f>
        <v>0</v>
      </c>
      <c r="L44" s="380">
        <f>SUM(L45+L48+L51+L54+L57+L60+L63+L66+L69+L72)</f>
        <v>0</v>
      </c>
      <c r="M44" s="380">
        <f t="shared" ref="M44:AJ44" si="16">SUM(M45+M48+M51+M54+M57+M60+M63+M66+M69+M72)</f>
        <v>0</v>
      </c>
      <c r="N44" s="380">
        <f t="shared" si="16"/>
        <v>0</v>
      </c>
      <c r="O44" s="380">
        <f t="shared" si="16"/>
        <v>0</v>
      </c>
      <c r="P44" s="380">
        <f t="shared" si="16"/>
        <v>0</v>
      </c>
      <c r="Q44" s="380">
        <f t="shared" si="16"/>
        <v>0</v>
      </c>
      <c r="R44" s="380">
        <f t="shared" si="16"/>
        <v>0</v>
      </c>
      <c r="S44" s="380">
        <f t="shared" si="16"/>
        <v>0</v>
      </c>
      <c r="T44" s="380">
        <f t="shared" si="16"/>
        <v>0</v>
      </c>
      <c r="U44" s="380">
        <f t="shared" si="16"/>
        <v>0</v>
      </c>
      <c r="V44" s="380">
        <f t="shared" si="16"/>
        <v>0</v>
      </c>
      <c r="W44" s="380">
        <f t="shared" si="16"/>
        <v>0</v>
      </c>
      <c r="X44" s="380">
        <f t="shared" si="16"/>
        <v>0</v>
      </c>
      <c r="Y44" s="380">
        <f t="shared" si="16"/>
        <v>0</v>
      </c>
      <c r="Z44" s="380">
        <f t="shared" si="16"/>
        <v>0</v>
      </c>
      <c r="AA44" s="380">
        <f t="shared" si="16"/>
        <v>0</v>
      </c>
      <c r="AB44" s="380">
        <f t="shared" si="16"/>
        <v>0</v>
      </c>
      <c r="AC44" s="380">
        <f t="shared" si="16"/>
        <v>0</v>
      </c>
      <c r="AD44" s="380">
        <f t="shared" si="16"/>
        <v>0</v>
      </c>
      <c r="AE44" s="380">
        <f t="shared" si="16"/>
        <v>0</v>
      </c>
      <c r="AF44" s="380">
        <f t="shared" si="16"/>
        <v>0</v>
      </c>
      <c r="AG44" s="380">
        <f t="shared" si="16"/>
        <v>0</v>
      </c>
      <c r="AH44" s="380">
        <f t="shared" si="16"/>
        <v>0</v>
      </c>
      <c r="AI44" s="380">
        <f t="shared" si="16"/>
        <v>0</v>
      </c>
      <c r="AJ44" s="380">
        <f t="shared" si="16"/>
        <v>0</v>
      </c>
    </row>
    <row r="45" spans="1:36" ht="25.5" x14ac:dyDescent="0.2">
      <c r="A45" s="196"/>
      <c r="B45" s="270">
        <f>B44+0.1</f>
        <v>61.1</v>
      </c>
      <c r="C45" s="580" t="s">
        <v>615</v>
      </c>
      <c r="D45" s="577" t="s">
        <v>120</v>
      </c>
      <c r="E45" s="577"/>
      <c r="F45" s="258" t="s">
        <v>72</v>
      </c>
      <c r="G45" s="258">
        <v>2</v>
      </c>
      <c r="H45" s="379">
        <f t="shared" ref="H45:AJ45" si="17">SUM(H46:H47)</f>
        <v>0</v>
      </c>
      <c r="I45" s="387">
        <f t="shared" si="17"/>
        <v>0</v>
      </c>
      <c r="J45" s="387">
        <f t="shared" si="17"/>
        <v>0</v>
      </c>
      <c r="K45" s="387">
        <f t="shared" si="17"/>
        <v>0</v>
      </c>
      <c r="L45" s="380">
        <f t="shared" si="17"/>
        <v>0</v>
      </c>
      <c r="M45" s="380">
        <f t="shared" si="17"/>
        <v>0</v>
      </c>
      <c r="N45" s="380">
        <f t="shared" si="17"/>
        <v>0</v>
      </c>
      <c r="O45" s="380">
        <f t="shared" si="17"/>
        <v>0</v>
      </c>
      <c r="P45" s="380">
        <f t="shared" si="17"/>
        <v>0</v>
      </c>
      <c r="Q45" s="380">
        <f t="shared" si="17"/>
        <v>0</v>
      </c>
      <c r="R45" s="380">
        <f t="shared" si="17"/>
        <v>0</v>
      </c>
      <c r="S45" s="380">
        <f t="shared" si="17"/>
        <v>0</v>
      </c>
      <c r="T45" s="380">
        <f t="shared" si="17"/>
        <v>0</v>
      </c>
      <c r="U45" s="380">
        <f t="shared" si="17"/>
        <v>0</v>
      </c>
      <c r="V45" s="380">
        <f t="shared" si="17"/>
        <v>0</v>
      </c>
      <c r="W45" s="380">
        <f t="shared" si="17"/>
        <v>0</v>
      </c>
      <c r="X45" s="380">
        <f t="shared" si="17"/>
        <v>0</v>
      </c>
      <c r="Y45" s="380">
        <f t="shared" si="17"/>
        <v>0</v>
      </c>
      <c r="Z45" s="380">
        <f t="shared" si="17"/>
        <v>0</v>
      </c>
      <c r="AA45" s="380">
        <f t="shared" si="17"/>
        <v>0</v>
      </c>
      <c r="AB45" s="380">
        <f t="shared" si="17"/>
        <v>0</v>
      </c>
      <c r="AC45" s="380">
        <f t="shared" si="17"/>
        <v>0</v>
      </c>
      <c r="AD45" s="380">
        <f t="shared" si="17"/>
        <v>0</v>
      </c>
      <c r="AE45" s="380">
        <f t="shared" si="17"/>
        <v>0</v>
      </c>
      <c r="AF45" s="380">
        <f t="shared" si="17"/>
        <v>0</v>
      </c>
      <c r="AG45" s="380">
        <f t="shared" si="17"/>
        <v>0</v>
      </c>
      <c r="AH45" s="380">
        <f t="shared" si="17"/>
        <v>0</v>
      </c>
      <c r="AI45" s="380">
        <f t="shared" si="17"/>
        <v>0</v>
      </c>
      <c r="AJ45" s="380">
        <f t="shared" si="17"/>
        <v>0</v>
      </c>
    </row>
    <row r="46" spans="1:36" x14ac:dyDescent="0.2">
      <c r="A46" s="196"/>
      <c r="B46" s="271" t="s">
        <v>120</v>
      </c>
      <c r="C46" s="254"/>
      <c r="D46" s="254"/>
      <c r="E46" s="254"/>
      <c r="F46" s="256" t="s">
        <v>72</v>
      </c>
      <c r="G46" s="256">
        <v>2</v>
      </c>
      <c r="H46" s="379"/>
      <c r="I46" s="387"/>
      <c r="J46" s="387"/>
      <c r="K46" s="387"/>
      <c r="L46" s="396"/>
      <c r="M46" s="396"/>
      <c r="N46" s="396"/>
      <c r="O46" s="396"/>
      <c r="P46" s="396"/>
      <c r="Q46" s="396"/>
      <c r="R46" s="396"/>
      <c r="S46" s="396"/>
      <c r="T46" s="396"/>
      <c r="U46" s="396"/>
      <c r="V46" s="396"/>
      <c r="W46" s="396"/>
      <c r="X46" s="396"/>
      <c r="Y46" s="396"/>
      <c r="Z46" s="396"/>
      <c r="AA46" s="396"/>
      <c r="AB46" s="396"/>
      <c r="AC46" s="396"/>
      <c r="AD46" s="396"/>
      <c r="AE46" s="396"/>
      <c r="AF46" s="396"/>
      <c r="AG46" s="396"/>
      <c r="AH46" s="396"/>
      <c r="AI46" s="396"/>
      <c r="AJ46" s="454"/>
    </row>
    <row r="47" spans="1:36" x14ac:dyDescent="0.2">
      <c r="A47" s="196"/>
      <c r="B47" s="490" t="s">
        <v>120</v>
      </c>
      <c r="C47" s="389" t="s">
        <v>599</v>
      </c>
      <c r="D47" s="390" t="s">
        <v>120</v>
      </c>
      <c r="E47" s="390"/>
      <c r="F47" s="313" t="s">
        <v>120</v>
      </c>
      <c r="G47" s="391"/>
      <c r="H47" s="392" t="s">
        <v>120</v>
      </c>
      <c r="I47" s="575" t="s">
        <v>120</v>
      </c>
      <c r="J47" s="575" t="s">
        <v>120</v>
      </c>
      <c r="K47" s="393" t="s">
        <v>120</v>
      </c>
      <c r="L47" s="391" t="s">
        <v>120</v>
      </c>
      <c r="M47" s="391" t="s">
        <v>120</v>
      </c>
      <c r="N47" s="391" t="s">
        <v>120</v>
      </c>
      <c r="O47" s="391" t="s">
        <v>120</v>
      </c>
      <c r="P47" s="391" t="s">
        <v>120</v>
      </c>
      <c r="Q47" s="391" t="s">
        <v>120</v>
      </c>
      <c r="R47" s="391" t="s">
        <v>120</v>
      </c>
      <c r="S47" s="391" t="s">
        <v>120</v>
      </c>
      <c r="T47" s="391" t="s">
        <v>120</v>
      </c>
      <c r="U47" s="391" t="s">
        <v>120</v>
      </c>
      <c r="V47" s="391" t="s">
        <v>120</v>
      </c>
      <c r="W47" s="391" t="s">
        <v>120</v>
      </c>
      <c r="X47" s="391" t="s">
        <v>120</v>
      </c>
      <c r="Y47" s="391" t="s">
        <v>120</v>
      </c>
      <c r="Z47" s="391" t="s">
        <v>120</v>
      </c>
      <c r="AA47" s="391" t="s">
        <v>120</v>
      </c>
      <c r="AB47" s="391" t="s">
        <v>120</v>
      </c>
      <c r="AC47" s="391" t="s">
        <v>120</v>
      </c>
      <c r="AD47" s="391" t="s">
        <v>120</v>
      </c>
      <c r="AE47" s="391" t="s">
        <v>120</v>
      </c>
      <c r="AF47" s="391" t="s">
        <v>120</v>
      </c>
      <c r="AG47" s="391" t="s">
        <v>120</v>
      </c>
      <c r="AH47" s="391" t="s">
        <v>120</v>
      </c>
      <c r="AI47" s="391" t="s">
        <v>120</v>
      </c>
      <c r="AJ47" s="455" t="s">
        <v>120</v>
      </c>
    </row>
    <row r="48" spans="1:36" ht="25.5" x14ac:dyDescent="0.2">
      <c r="A48" s="196"/>
      <c r="B48" s="270">
        <f>B45+0.1</f>
        <v>61.2</v>
      </c>
      <c r="C48" s="580" t="s">
        <v>616</v>
      </c>
      <c r="D48" s="577" t="s">
        <v>120</v>
      </c>
      <c r="E48" s="577"/>
      <c r="F48" s="258" t="s">
        <v>72</v>
      </c>
      <c r="G48" s="258">
        <v>2</v>
      </c>
      <c r="H48" s="379">
        <f>SUM(H49:H50)</f>
        <v>0</v>
      </c>
      <c r="I48" s="387">
        <f>SUM(I49:I50)</f>
        <v>0</v>
      </c>
      <c r="J48" s="387">
        <f>SUM(J49:J50)</f>
        <v>0</v>
      </c>
      <c r="K48" s="387">
        <f>SUM(K49:K50)</f>
        <v>0</v>
      </c>
      <c r="L48" s="380">
        <f>SUM(L49:L50)</f>
        <v>0</v>
      </c>
      <c r="M48" s="380">
        <f t="shared" ref="M48:AJ48" si="18">SUM(M49:M50)</f>
        <v>0</v>
      </c>
      <c r="N48" s="380">
        <f t="shared" si="18"/>
        <v>0</v>
      </c>
      <c r="O48" s="380">
        <f t="shared" si="18"/>
        <v>0</v>
      </c>
      <c r="P48" s="380">
        <f t="shared" si="18"/>
        <v>0</v>
      </c>
      <c r="Q48" s="380">
        <f t="shared" si="18"/>
        <v>0</v>
      </c>
      <c r="R48" s="380">
        <f t="shared" si="18"/>
        <v>0</v>
      </c>
      <c r="S48" s="380">
        <f t="shared" si="18"/>
        <v>0</v>
      </c>
      <c r="T48" s="380">
        <f t="shared" si="18"/>
        <v>0</v>
      </c>
      <c r="U48" s="380">
        <f t="shared" si="18"/>
        <v>0</v>
      </c>
      <c r="V48" s="380">
        <f t="shared" si="18"/>
        <v>0</v>
      </c>
      <c r="W48" s="380">
        <f t="shared" si="18"/>
        <v>0</v>
      </c>
      <c r="X48" s="380">
        <f t="shared" si="18"/>
        <v>0</v>
      </c>
      <c r="Y48" s="380">
        <f t="shared" si="18"/>
        <v>0</v>
      </c>
      <c r="Z48" s="380">
        <f t="shared" si="18"/>
        <v>0</v>
      </c>
      <c r="AA48" s="380">
        <f t="shared" si="18"/>
        <v>0</v>
      </c>
      <c r="AB48" s="380">
        <f t="shared" si="18"/>
        <v>0</v>
      </c>
      <c r="AC48" s="380">
        <f t="shared" si="18"/>
        <v>0</v>
      </c>
      <c r="AD48" s="380">
        <f t="shared" si="18"/>
        <v>0</v>
      </c>
      <c r="AE48" s="380">
        <f t="shared" si="18"/>
        <v>0</v>
      </c>
      <c r="AF48" s="380">
        <f t="shared" si="18"/>
        <v>0</v>
      </c>
      <c r="AG48" s="380">
        <f t="shared" si="18"/>
        <v>0</v>
      </c>
      <c r="AH48" s="380">
        <f t="shared" si="18"/>
        <v>0</v>
      </c>
      <c r="AI48" s="380">
        <f t="shared" si="18"/>
        <v>0</v>
      </c>
      <c r="AJ48" s="380">
        <f t="shared" si="18"/>
        <v>0</v>
      </c>
    </row>
    <row r="49" spans="1:36" x14ac:dyDescent="0.2">
      <c r="A49" s="196"/>
      <c r="B49" s="271" t="s">
        <v>120</v>
      </c>
      <c r="C49" s="254"/>
      <c r="D49" s="254"/>
      <c r="E49" s="254"/>
      <c r="F49" s="256" t="s">
        <v>72</v>
      </c>
      <c r="G49" s="256">
        <v>2</v>
      </c>
      <c r="H49" s="379"/>
      <c r="I49" s="387"/>
      <c r="J49" s="387"/>
      <c r="K49" s="387"/>
      <c r="L49" s="396"/>
      <c r="M49" s="396"/>
      <c r="N49" s="396"/>
      <c r="O49" s="396"/>
      <c r="P49" s="396"/>
      <c r="Q49" s="396"/>
      <c r="R49" s="396"/>
      <c r="S49" s="396"/>
      <c r="T49" s="396"/>
      <c r="U49" s="396"/>
      <c r="V49" s="396"/>
      <c r="W49" s="396"/>
      <c r="X49" s="396"/>
      <c r="Y49" s="396"/>
      <c r="Z49" s="396"/>
      <c r="AA49" s="396"/>
      <c r="AB49" s="396"/>
      <c r="AC49" s="396"/>
      <c r="AD49" s="396"/>
      <c r="AE49" s="396"/>
      <c r="AF49" s="396"/>
      <c r="AG49" s="396"/>
      <c r="AH49" s="396"/>
      <c r="AI49" s="396"/>
      <c r="AJ49" s="454"/>
    </row>
    <row r="50" spans="1:36" x14ac:dyDescent="0.2">
      <c r="A50" s="196"/>
      <c r="B50" s="490" t="s">
        <v>120</v>
      </c>
      <c r="C50" s="389" t="s">
        <v>599</v>
      </c>
      <c r="D50" s="390" t="s">
        <v>120</v>
      </c>
      <c r="E50" s="390"/>
      <c r="F50" s="313" t="s">
        <v>120</v>
      </c>
      <c r="G50" s="391"/>
      <c r="H50" s="392" t="s">
        <v>120</v>
      </c>
      <c r="I50" s="575" t="s">
        <v>120</v>
      </c>
      <c r="J50" s="575" t="s">
        <v>120</v>
      </c>
      <c r="K50" s="393" t="s">
        <v>120</v>
      </c>
      <c r="L50" s="391" t="s">
        <v>120</v>
      </c>
      <c r="M50" s="391" t="s">
        <v>120</v>
      </c>
      <c r="N50" s="391" t="s">
        <v>120</v>
      </c>
      <c r="O50" s="391" t="s">
        <v>120</v>
      </c>
      <c r="P50" s="391" t="s">
        <v>120</v>
      </c>
      <c r="Q50" s="391" t="s">
        <v>120</v>
      </c>
      <c r="R50" s="391" t="s">
        <v>120</v>
      </c>
      <c r="S50" s="391" t="s">
        <v>120</v>
      </c>
      <c r="T50" s="391" t="s">
        <v>120</v>
      </c>
      <c r="U50" s="391" t="s">
        <v>120</v>
      </c>
      <c r="V50" s="391" t="s">
        <v>120</v>
      </c>
      <c r="W50" s="391" t="s">
        <v>120</v>
      </c>
      <c r="X50" s="391" t="s">
        <v>120</v>
      </c>
      <c r="Y50" s="391" t="s">
        <v>120</v>
      </c>
      <c r="Z50" s="391" t="s">
        <v>120</v>
      </c>
      <c r="AA50" s="391" t="s">
        <v>120</v>
      </c>
      <c r="AB50" s="391" t="s">
        <v>120</v>
      </c>
      <c r="AC50" s="391" t="s">
        <v>120</v>
      </c>
      <c r="AD50" s="391" t="s">
        <v>120</v>
      </c>
      <c r="AE50" s="391" t="s">
        <v>120</v>
      </c>
      <c r="AF50" s="391" t="s">
        <v>120</v>
      </c>
      <c r="AG50" s="391" t="s">
        <v>120</v>
      </c>
      <c r="AH50" s="391" t="s">
        <v>120</v>
      </c>
      <c r="AI50" s="391" t="s">
        <v>120</v>
      </c>
      <c r="AJ50" s="455" t="s">
        <v>120</v>
      </c>
    </row>
    <row r="51" spans="1:36" ht="25.5" x14ac:dyDescent="0.2">
      <c r="A51" s="196"/>
      <c r="B51" s="270">
        <f>B48+0.1</f>
        <v>61.300000000000004</v>
      </c>
      <c r="C51" s="580" t="s">
        <v>617</v>
      </c>
      <c r="D51" s="577" t="s">
        <v>120</v>
      </c>
      <c r="E51" s="577"/>
      <c r="F51" s="258" t="s">
        <v>72</v>
      </c>
      <c r="G51" s="258">
        <v>2</v>
      </c>
      <c r="H51" s="379">
        <f>SUM(H52:H53)</f>
        <v>0</v>
      </c>
      <c r="I51" s="387">
        <f>SUM(I52:I53)</f>
        <v>0</v>
      </c>
      <c r="J51" s="387">
        <f>SUM(J52:J53)</f>
        <v>0</v>
      </c>
      <c r="K51" s="387">
        <f>SUM(K52:K53)</f>
        <v>0</v>
      </c>
      <c r="L51" s="380">
        <f>SUM(L52:L53)</f>
        <v>0</v>
      </c>
      <c r="M51" s="380">
        <f t="shared" ref="M51:AJ51" si="19">SUM(M52:M53)</f>
        <v>0</v>
      </c>
      <c r="N51" s="380">
        <f t="shared" si="19"/>
        <v>0</v>
      </c>
      <c r="O51" s="380">
        <f t="shared" si="19"/>
        <v>0</v>
      </c>
      <c r="P51" s="380">
        <f t="shared" si="19"/>
        <v>0</v>
      </c>
      <c r="Q51" s="380">
        <f t="shared" si="19"/>
        <v>0</v>
      </c>
      <c r="R51" s="380">
        <f t="shared" si="19"/>
        <v>0</v>
      </c>
      <c r="S51" s="380">
        <f t="shared" si="19"/>
        <v>0</v>
      </c>
      <c r="T51" s="380">
        <f t="shared" si="19"/>
        <v>0</v>
      </c>
      <c r="U51" s="380">
        <f t="shared" si="19"/>
        <v>0</v>
      </c>
      <c r="V51" s="380">
        <f t="shared" si="19"/>
        <v>0</v>
      </c>
      <c r="W51" s="380">
        <f t="shared" si="19"/>
        <v>0</v>
      </c>
      <c r="X51" s="380">
        <f t="shared" si="19"/>
        <v>0</v>
      </c>
      <c r="Y51" s="380">
        <f t="shared" si="19"/>
        <v>0</v>
      </c>
      <c r="Z51" s="380">
        <f t="shared" si="19"/>
        <v>0</v>
      </c>
      <c r="AA51" s="380">
        <f t="shared" si="19"/>
        <v>0</v>
      </c>
      <c r="AB51" s="380">
        <f t="shared" si="19"/>
        <v>0</v>
      </c>
      <c r="AC51" s="380">
        <f t="shared" si="19"/>
        <v>0</v>
      </c>
      <c r="AD51" s="380">
        <f t="shared" si="19"/>
        <v>0</v>
      </c>
      <c r="AE51" s="380">
        <f t="shared" si="19"/>
        <v>0</v>
      </c>
      <c r="AF51" s="380">
        <f t="shared" si="19"/>
        <v>0</v>
      </c>
      <c r="AG51" s="380">
        <f t="shared" si="19"/>
        <v>0</v>
      </c>
      <c r="AH51" s="380">
        <f t="shared" si="19"/>
        <v>0</v>
      </c>
      <c r="AI51" s="380">
        <f t="shared" si="19"/>
        <v>0</v>
      </c>
      <c r="AJ51" s="380">
        <f t="shared" si="19"/>
        <v>0</v>
      </c>
    </row>
    <row r="52" spans="1:36" x14ac:dyDescent="0.2">
      <c r="A52" s="196"/>
      <c r="B52" s="272"/>
      <c r="C52" s="254"/>
      <c r="D52" s="254"/>
      <c r="E52" s="254"/>
      <c r="F52" s="256" t="s">
        <v>72</v>
      </c>
      <c r="G52" s="256">
        <v>2</v>
      </c>
      <c r="H52" s="379"/>
      <c r="I52" s="387"/>
      <c r="J52" s="387"/>
      <c r="K52" s="387"/>
      <c r="L52" s="396"/>
      <c r="M52" s="396"/>
      <c r="N52" s="396"/>
      <c r="O52" s="396"/>
      <c r="P52" s="396"/>
      <c r="Q52" s="396"/>
      <c r="R52" s="396"/>
      <c r="S52" s="396"/>
      <c r="T52" s="396"/>
      <c r="U52" s="396"/>
      <c r="V52" s="396"/>
      <c r="W52" s="396"/>
      <c r="X52" s="396"/>
      <c r="Y52" s="396"/>
      <c r="Z52" s="396"/>
      <c r="AA52" s="396"/>
      <c r="AB52" s="396"/>
      <c r="AC52" s="396"/>
      <c r="AD52" s="396"/>
      <c r="AE52" s="396"/>
      <c r="AF52" s="396"/>
      <c r="AG52" s="396"/>
      <c r="AH52" s="396"/>
      <c r="AI52" s="396"/>
      <c r="AJ52" s="454"/>
    </row>
    <row r="53" spans="1:36" x14ac:dyDescent="0.2">
      <c r="A53" s="196"/>
      <c r="B53" s="490" t="s">
        <v>120</v>
      </c>
      <c r="C53" s="389" t="s">
        <v>599</v>
      </c>
      <c r="D53" s="390" t="s">
        <v>120</v>
      </c>
      <c r="E53" s="390"/>
      <c r="F53" s="313" t="s">
        <v>120</v>
      </c>
      <c r="G53" s="391"/>
      <c r="H53" s="392" t="s">
        <v>120</v>
      </c>
      <c r="I53" s="575" t="s">
        <v>120</v>
      </c>
      <c r="J53" s="575" t="s">
        <v>120</v>
      </c>
      <c r="K53" s="393" t="s">
        <v>120</v>
      </c>
      <c r="L53" s="391" t="s">
        <v>120</v>
      </c>
      <c r="M53" s="391" t="s">
        <v>120</v>
      </c>
      <c r="N53" s="391" t="s">
        <v>120</v>
      </c>
      <c r="O53" s="391" t="s">
        <v>120</v>
      </c>
      <c r="P53" s="391" t="s">
        <v>120</v>
      </c>
      <c r="Q53" s="391" t="s">
        <v>120</v>
      </c>
      <c r="R53" s="391" t="s">
        <v>120</v>
      </c>
      <c r="S53" s="391" t="s">
        <v>120</v>
      </c>
      <c r="T53" s="391" t="s">
        <v>120</v>
      </c>
      <c r="U53" s="391" t="s">
        <v>120</v>
      </c>
      <c r="V53" s="391" t="s">
        <v>120</v>
      </c>
      <c r="W53" s="391" t="s">
        <v>120</v>
      </c>
      <c r="X53" s="391" t="s">
        <v>120</v>
      </c>
      <c r="Y53" s="391" t="s">
        <v>120</v>
      </c>
      <c r="Z53" s="391" t="s">
        <v>120</v>
      </c>
      <c r="AA53" s="391" t="s">
        <v>120</v>
      </c>
      <c r="AB53" s="391" t="s">
        <v>120</v>
      </c>
      <c r="AC53" s="391" t="s">
        <v>120</v>
      </c>
      <c r="AD53" s="391" t="s">
        <v>120</v>
      </c>
      <c r="AE53" s="391" t="s">
        <v>120</v>
      </c>
      <c r="AF53" s="391" t="s">
        <v>120</v>
      </c>
      <c r="AG53" s="391" t="s">
        <v>120</v>
      </c>
      <c r="AH53" s="391" t="s">
        <v>120</v>
      </c>
      <c r="AI53" s="391" t="s">
        <v>120</v>
      </c>
      <c r="AJ53" s="455" t="s">
        <v>120</v>
      </c>
    </row>
    <row r="54" spans="1:36" ht="25.5" x14ac:dyDescent="0.2">
      <c r="A54" s="196"/>
      <c r="B54" s="270">
        <f>B51+0.1</f>
        <v>61.400000000000006</v>
      </c>
      <c r="C54" s="580" t="s">
        <v>618</v>
      </c>
      <c r="D54" s="577" t="s">
        <v>120</v>
      </c>
      <c r="E54" s="577"/>
      <c r="F54" s="258" t="s">
        <v>72</v>
      </c>
      <c r="G54" s="258">
        <v>2</v>
      </c>
      <c r="H54" s="379">
        <f t="shared" ref="H54:AJ54" si="20">SUM(H55:H56)</f>
        <v>0</v>
      </c>
      <c r="I54" s="387">
        <f t="shared" si="20"/>
        <v>0</v>
      </c>
      <c r="J54" s="387">
        <f t="shared" si="20"/>
        <v>0</v>
      </c>
      <c r="K54" s="387">
        <f t="shared" si="20"/>
        <v>0</v>
      </c>
      <c r="L54" s="380">
        <f t="shared" si="20"/>
        <v>0</v>
      </c>
      <c r="M54" s="380">
        <f t="shared" si="20"/>
        <v>0</v>
      </c>
      <c r="N54" s="380">
        <f t="shared" si="20"/>
        <v>0</v>
      </c>
      <c r="O54" s="380">
        <f t="shared" si="20"/>
        <v>0</v>
      </c>
      <c r="P54" s="380">
        <f t="shared" si="20"/>
        <v>0</v>
      </c>
      <c r="Q54" s="380">
        <f t="shared" si="20"/>
        <v>0</v>
      </c>
      <c r="R54" s="380">
        <f t="shared" si="20"/>
        <v>0</v>
      </c>
      <c r="S54" s="380">
        <f t="shared" si="20"/>
        <v>0</v>
      </c>
      <c r="T54" s="380">
        <f t="shared" si="20"/>
        <v>0</v>
      </c>
      <c r="U54" s="380">
        <f t="shared" si="20"/>
        <v>0</v>
      </c>
      <c r="V54" s="380">
        <f t="shared" si="20"/>
        <v>0</v>
      </c>
      <c r="W54" s="380">
        <f t="shared" si="20"/>
        <v>0</v>
      </c>
      <c r="X54" s="380">
        <f t="shared" si="20"/>
        <v>0</v>
      </c>
      <c r="Y54" s="380">
        <f t="shared" si="20"/>
        <v>0</v>
      </c>
      <c r="Z54" s="380">
        <f t="shared" si="20"/>
        <v>0</v>
      </c>
      <c r="AA54" s="380">
        <f t="shared" si="20"/>
        <v>0</v>
      </c>
      <c r="AB54" s="380">
        <f t="shared" si="20"/>
        <v>0</v>
      </c>
      <c r="AC54" s="380">
        <f t="shared" si="20"/>
        <v>0</v>
      </c>
      <c r="AD54" s="380">
        <f t="shared" si="20"/>
        <v>0</v>
      </c>
      <c r="AE54" s="380">
        <f t="shared" si="20"/>
        <v>0</v>
      </c>
      <c r="AF54" s="380">
        <f t="shared" si="20"/>
        <v>0</v>
      </c>
      <c r="AG54" s="380">
        <f t="shared" si="20"/>
        <v>0</v>
      </c>
      <c r="AH54" s="380">
        <f t="shared" si="20"/>
        <v>0</v>
      </c>
      <c r="AI54" s="380">
        <f t="shared" si="20"/>
        <v>0</v>
      </c>
      <c r="AJ54" s="380">
        <f t="shared" si="20"/>
        <v>0</v>
      </c>
    </row>
    <row r="55" spans="1:36" x14ac:dyDescent="0.2">
      <c r="A55" s="196"/>
      <c r="B55" s="271" t="s">
        <v>120</v>
      </c>
      <c r="C55" s="254"/>
      <c r="D55" s="254"/>
      <c r="E55" s="254"/>
      <c r="F55" s="256" t="s">
        <v>72</v>
      </c>
      <c r="G55" s="256">
        <v>2</v>
      </c>
      <c r="H55" s="379"/>
      <c r="I55" s="387"/>
      <c r="J55" s="387"/>
      <c r="K55" s="387"/>
      <c r="L55" s="396"/>
      <c r="M55" s="396"/>
      <c r="N55" s="396"/>
      <c r="O55" s="396"/>
      <c r="P55" s="396"/>
      <c r="Q55" s="396"/>
      <c r="R55" s="396"/>
      <c r="S55" s="396"/>
      <c r="T55" s="396"/>
      <c r="U55" s="396"/>
      <c r="V55" s="396"/>
      <c r="W55" s="396"/>
      <c r="X55" s="396"/>
      <c r="Y55" s="396"/>
      <c r="Z55" s="396"/>
      <c r="AA55" s="396"/>
      <c r="AB55" s="396"/>
      <c r="AC55" s="396"/>
      <c r="AD55" s="396"/>
      <c r="AE55" s="396"/>
      <c r="AF55" s="396"/>
      <c r="AG55" s="396"/>
      <c r="AH55" s="396"/>
      <c r="AI55" s="396"/>
      <c r="AJ55" s="454"/>
    </row>
    <row r="56" spans="1:36" x14ac:dyDescent="0.2">
      <c r="A56" s="196"/>
      <c r="B56" s="490" t="s">
        <v>120</v>
      </c>
      <c r="C56" s="389" t="s">
        <v>599</v>
      </c>
      <c r="D56" s="390" t="s">
        <v>120</v>
      </c>
      <c r="E56" s="390"/>
      <c r="F56" s="313" t="s">
        <v>120</v>
      </c>
      <c r="G56" s="391"/>
      <c r="H56" s="392" t="s">
        <v>120</v>
      </c>
      <c r="I56" s="575" t="s">
        <v>120</v>
      </c>
      <c r="J56" s="575" t="s">
        <v>120</v>
      </c>
      <c r="K56" s="393" t="s">
        <v>120</v>
      </c>
      <c r="L56" s="391" t="s">
        <v>120</v>
      </c>
      <c r="M56" s="391" t="s">
        <v>120</v>
      </c>
      <c r="N56" s="391" t="s">
        <v>120</v>
      </c>
      <c r="O56" s="391" t="s">
        <v>120</v>
      </c>
      <c r="P56" s="391" t="s">
        <v>120</v>
      </c>
      <c r="Q56" s="391" t="s">
        <v>120</v>
      </c>
      <c r="R56" s="391" t="s">
        <v>120</v>
      </c>
      <c r="S56" s="391" t="s">
        <v>120</v>
      </c>
      <c r="T56" s="391" t="s">
        <v>120</v>
      </c>
      <c r="U56" s="391" t="s">
        <v>120</v>
      </c>
      <c r="V56" s="391" t="s">
        <v>120</v>
      </c>
      <c r="W56" s="391" t="s">
        <v>120</v>
      </c>
      <c r="X56" s="391" t="s">
        <v>120</v>
      </c>
      <c r="Y56" s="391" t="s">
        <v>120</v>
      </c>
      <c r="Z56" s="391" t="s">
        <v>120</v>
      </c>
      <c r="AA56" s="391" t="s">
        <v>120</v>
      </c>
      <c r="AB56" s="391" t="s">
        <v>120</v>
      </c>
      <c r="AC56" s="391" t="s">
        <v>120</v>
      </c>
      <c r="AD56" s="391" t="s">
        <v>120</v>
      </c>
      <c r="AE56" s="391" t="s">
        <v>120</v>
      </c>
      <c r="AF56" s="391" t="s">
        <v>120</v>
      </c>
      <c r="AG56" s="391" t="s">
        <v>120</v>
      </c>
      <c r="AH56" s="391" t="s">
        <v>120</v>
      </c>
      <c r="AI56" s="391" t="s">
        <v>120</v>
      </c>
      <c r="AJ56" s="455" t="s">
        <v>120</v>
      </c>
    </row>
    <row r="57" spans="1:36" x14ac:dyDescent="0.2">
      <c r="A57" s="196"/>
      <c r="B57" s="270">
        <f>B54+0.1</f>
        <v>61.500000000000007</v>
      </c>
      <c r="C57" s="580" t="s">
        <v>619</v>
      </c>
      <c r="D57" s="577" t="s">
        <v>120</v>
      </c>
      <c r="E57" s="577"/>
      <c r="F57" s="258" t="s">
        <v>72</v>
      </c>
      <c r="G57" s="258">
        <v>2</v>
      </c>
      <c r="H57" s="379">
        <f t="shared" ref="H57:AJ57" si="21">SUM(H58:H59)</f>
        <v>0</v>
      </c>
      <c r="I57" s="387">
        <f t="shared" si="21"/>
        <v>0</v>
      </c>
      <c r="J57" s="387">
        <f t="shared" si="21"/>
        <v>0</v>
      </c>
      <c r="K57" s="387">
        <f t="shared" si="21"/>
        <v>0</v>
      </c>
      <c r="L57" s="380">
        <f t="shared" si="21"/>
        <v>0</v>
      </c>
      <c r="M57" s="380">
        <f t="shared" si="21"/>
        <v>0</v>
      </c>
      <c r="N57" s="380">
        <f t="shared" si="21"/>
        <v>0</v>
      </c>
      <c r="O57" s="380">
        <f t="shared" si="21"/>
        <v>0</v>
      </c>
      <c r="P57" s="380">
        <f t="shared" si="21"/>
        <v>0</v>
      </c>
      <c r="Q57" s="380">
        <f t="shared" si="21"/>
        <v>0</v>
      </c>
      <c r="R57" s="380">
        <f t="shared" si="21"/>
        <v>0</v>
      </c>
      <c r="S57" s="380">
        <f t="shared" si="21"/>
        <v>0</v>
      </c>
      <c r="T57" s="380">
        <f t="shared" si="21"/>
        <v>0</v>
      </c>
      <c r="U57" s="380">
        <f t="shared" si="21"/>
        <v>0</v>
      </c>
      <c r="V57" s="380">
        <f t="shared" si="21"/>
        <v>0</v>
      </c>
      <c r="W57" s="380">
        <f t="shared" si="21"/>
        <v>0</v>
      </c>
      <c r="X57" s="380">
        <f t="shared" si="21"/>
        <v>0</v>
      </c>
      <c r="Y57" s="380">
        <f t="shared" si="21"/>
        <v>0</v>
      </c>
      <c r="Z57" s="380">
        <f t="shared" si="21"/>
        <v>0</v>
      </c>
      <c r="AA57" s="380">
        <f t="shared" si="21"/>
        <v>0</v>
      </c>
      <c r="AB57" s="380">
        <f t="shared" si="21"/>
        <v>0</v>
      </c>
      <c r="AC57" s="380">
        <f t="shared" si="21"/>
        <v>0</v>
      </c>
      <c r="AD57" s="380">
        <f t="shared" si="21"/>
        <v>0</v>
      </c>
      <c r="AE57" s="380">
        <f t="shared" si="21"/>
        <v>0</v>
      </c>
      <c r="AF57" s="380">
        <f t="shared" si="21"/>
        <v>0</v>
      </c>
      <c r="AG57" s="380">
        <f t="shared" si="21"/>
        <v>0</v>
      </c>
      <c r="AH57" s="380">
        <f t="shared" si="21"/>
        <v>0</v>
      </c>
      <c r="AI57" s="380">
        <f t="shared" si="21"/>
        <v>0</v>
      </c>
      <c r="AJ57" s="380">
        <f t="shared" si="21"/>
        <v>0</v>
      </c>
    </row>
    <row r="58" spans="1:36" x14ac:dyDescent="0.2">
      <c r="A58" s="196"/>
      <c r="B58" s="271" t="s">
        <v>120</v>
      </c>
      <c r="C58" s="254"/>
      <c r="D58" s="254"/>
      <c r="E58" s="254"/>
      <c r="F58" s="255" t="s">
        <v>72</v>
      </c>
      <c r="G58" s="255">
        <v>2</v>
      </c>
      <c r="H58" s="379"/>
      <c r="I58" s="387"/>
      <c r="J58" s="387"/>
      <c r="K58" s="387"/>
      <c r="L58" s="396"/>
      <c r="M58" s="396"/>
      <c r="N58" s="396"/>
      <c r="O58" s="396"/>
      <c r="P58" s="396"/>
      <c r="Q58" s="396"/>
      <c r="R58" s="396"/>
      <c r="S58" s="396"/>
      <c r="T58" s="396"/>
      <c r="U58" s="396"/>
      <c r="V58" s="396"/>
      <c r="W58" s="396"/>
      <c r="X58" s="396"/>
      <c r="Y58" s="396"/>
      <c r="Z58" s="396"/>
      <c r="AA58" s="396"/>
      <c r="AB58" s="396"/>
      <c r="AC58" s="396"/>
      <c r="AD58" s="396"/>
      <c r="AE58" s="396"/>
      <c r="AF58" s="396"/>
      <c r="AG58" s="396"/>
      <c r="AH58" s="396"/>
      <c r="AI58" s="396"/>
      <c r="AJ58" s="454"/>
    </row>
    <row r="59" spans="1:36" x14ac:dyDescent="0.2">
      <c r="A59" s="196"/>
      <c r="B59" s="490" t="s">
        <v>120</v>
      </c>
      <c r="C59" s="389" t="s">
        <v>599</v>
      </c>
      <c r="D59" s="390" t="s">
        <v>120</v>
      </c>
      <c r="E59" s="390"/>
      <c r="F59" s="391" t="s">
        <v>120</v>
      </c>
      <c r="G59" s="391"/>
      <c r="H59" s="392" t="s">
        <v>120</v>
      </c>
      <c r="I59" s="393" t="s">
        <v>120</v>
      </c>
      <c r="J59" s="393" t="s">
        <v>120</v>
      </c>
      <c r="K59" s="393" t="s">
        <v>120</v>
      </c>
      <c r="L59" s="391" t="s">
        <v>120</v>
      </c>
      <c r="M59" s="391" t="s">
        <v>120</v>
      </c>
      <c r="N59" s="391" t="s">
        <v>120</v>
      </c>
      <c r="O59" s="391" t="s">
        <v>120</v>
      </c>
      <c r="P59" s="391" t="s">
        <v>120</v>
      </c>
      <c r="Q59" s="391" t="s">
        <v>120</v>
      </c>
      <c r="R59" s="391" t="s">
        <v>120</v>
      </c>
      <c r="S59" s="391" t="s">
        <v>120</v>
      </c>
      <c r="T59" s="391" t="s">
        <v>120</v>
      </c>
      <c r="U59" s="391" t="s">
        <v>120</v>
      </c>
      <c r="V59" s="391" t="s">
        <v>120</v>
      </c>
      <c r="W59" s="391" t="s">
        <v>120</v>
      </c>
      <c r="X59" s="391" t="s">
        <v>120</v>
      </c>
      <c r="Y59" s="391" t="s">
        <v>120</v>
      </c>
      <c r="Z59" s="391" t="s">
        <v>120</v>
      </c>
      <c r="AA59" s="391" t="s">
        <v>120</v>
      </c>
      <c r="AB59" s="391" t="s">
        <v>120</v>
      </c>
      <c r="AC59" s="391" t="s">
        <v>120</v>
      </c>
      <c r="AD59" s="391" t="s">
        <v>120</v>
      </c>
      <c r="AE59" s="391" t="s">
        <v>120</v>
      </c>
      <c r="AF59" s="391" t="s">
        <v>120</v>
      </c>
      <c r="AG59" s="391" t="s">
        <v>120</v>
      </c>
      <c r="AH59" s="391" t="s">
        <v>120</v>
      </c>
      <c r="AI59" s="391" t="s">
        <v>120</v>
      </c>
      <c r="AJ59" s="455" t="s">
        <v>120</v>
      </c>
    </row>
    <row r="60" spans="1:36" ht="25.5" x14ac:dyDescent="0.2">
      <c r="A60" s="257"/>
      <c r="B60" s="270">
        <f>B57+0.1</f>
        <v>61.600000000000009</v>
      </c>
      <c r="C60" s="581" t="s">
        <v>620</v>
      </c>
      <c r="D60" s="582"/>
      <c r="E60" s="788"/>
      <c r="F60" s="583" t="s">
        <v>621</v>
      </c>
      <c r="G60" s="583">
        <v>2</v>
      </c>
      <c r="H60" s="379">
        <f t="shared" ref="H60:AJ60" si="22">SUM(H61:H62)</f>
        <v>0</v>
      </c>
      <c r="I60" s="387">
        <f t="shared" si="22"/>
        <v>0</v>
      </c>
      <c r="J60" s="387">
        <f t="shared" si="22"/>
        <v>0</v>
      </c>
      <c r="K60" s="387">
        <f t="shared" si="22"/>
        <v>0</v>
      </c>
      <c r="L60" s="380">
        <f t="shared" si="22"/>
        <v>0</v>
      </c>
      <c r="M60" s="380">
        <f t="shared" si="22"/>
        <v>0</v>
      </c>
      <c r="N60" s="380">
        <f t="shared" si="22"/>
        <v>0</v>
      </c>
      <c r="O60" s="380">
        <f t="shared" si="22"/>
        <v>0</v>
      </c>
      <c r="P60" s="380">
        <f t="shared" si="22"/>
        <v>0</v>
      </c>
      <c r="Q60" s="380">
        <f t="shared" si="22"/>
        <v>0</v>
      </c>
      <c r="R60" s="380">
        <f t="shared" si="22"/>
        <v>0</v>
      </c>
      <c r="S60" s="380">
        <f t="shared" si="22"/>
        <v>0</v>
      </c>
      <c r="T60" s="380">
        <f t="shared" si="22"/>
        <v>0</v>
      </c>
      <c r="U60" s="380">
        <f t="shared" si="22"/>
        <v>0</v>
      </c>
      <c r="V60" s="380">
        <f t="shared" si="22"/>
        <v>0</v>
      </c>
      <c r="W60" s="380">
        <f t="shared" si="22"/>
        <v>0</v>
      </c>
      <c r="X60" s="380">
        <f t="shared" si="22"/>
        <v>0</v>
      </c>
      <c r="Y60" s="380">
        <f t="shared" si="22"/>
        <v>0</v>
      </c>
      <c r="Z60" s="380">
        <f t="shared" si="22"/>
        <v>0</v>
      </c>
      <c r="AA60" s="380">
        <f t="shared" si="22"/>
        <v>0</v>
      </c>
      <c r="AB60" s="380">
        <f t="shared" si="22"/>
        <v>0</v>
      </c>
      <c r="AC60" s="380">
        <f t="shared" si="22"/>
        <v>0</v>
      </c>
      <c r="AD60" s="380">
        <f t="shared" si="22"/>
        <v>0</v>
      </c>
      <c r="AE60" s="380">
        <f t="shared" si="22"/>
        <v>0</v>
      </c>
      <c r="AF60" s="380">
        <f t="shared" si="22"/>
        <v>0</v>
      </c>
      <c r="AG60" s="380">
        <f t="shared" si="22"/>
        <v>0</v>
      </c>
      <c r="AH60" s="380">
        <f t="shared" si="22"/>
        <v>0</v>
      </c>
      <c r="AI60" s="380">
        <f t="shared" si="22"/>
        <v>0</v>
      </c>
      <c r="AJ60" s="380">
        <f t="shared" si="22"/>
        <v>0</v>
      </c>
    </row>
    <row r="61" spans="1:36" x14ac:dyDescent="0.2">
      <c r="A61" s="257"/>
      <c r="B61" s="271" t="s">
        <v>120</v>
      </c>
      <c r="C61" s="254"/>
      <c r="D61" s="254"/>
      <c r="E61" s="254"/>
      <c r="F61" s="255" t="s">
        <v>72</v>
      </c>
      <c r="G61" s="255">
        <v>2</v>
      </c>
      <c r="H61" s="379"/>
      <c r="I61" s="387"/>
      <c r="J61" s="387"/>
      <c r="K61" s="387"/>
      <c r="L61" s="396"/>
      <c r="M61" s="396"/>
      <c r="N61" s="396"/>
      <c r="O61" s="396"/>
      <c r="P61" s="396"/>
      <c r="Q61" s="396"/>
      <c r="R61" s="396"/>
      <c r="S61" s="396"/>
      <c r="T61" s="396"/>
      <c r="U61" s="396"/>
      <c r="V61" s="396"/>
      <c r="W61" s="396"/>
      <c r="X61" s="396"/>
      <c r="Y61" s="396"/>
      <c r="Z61" s="396"/>
      <c r="AA61" s="396"/>
      <c r="AB61" s="396"/>
      <c r="AC61" s="396"/>
      <c r="AD61" s="396"/>
      <c r="AE61" s="396"/>
      <c r="AF61" s="396"/>
      <c r="AG61" s="396"/>
      <c r="AH61" s="396"/>
      <c r="AI61" s="396"/>
      <c r="AJ61" s="454"/>
    </row>
    <row r="62" spans="1:36" x14ac:dyDescent="0.2">
      <c r="A62" s="257"/>
      <c r="B62" s="490" t="s">
        <v>120</v>
      </c>
      <c r="C62" s="389" t="s">
        <v>599</v>
      </c>
      <c r="D62" s="390" t="s">
        <v>120</v>
      </c>
      <c r="E62" s="390"/>
      <c r="F62" s="391" t="s">
        <v>120</v>
      </c>
      <c r="G62" s="391"/>
      <c r="H62" s="392" t="s">
        <v>120</v>
      </c>
      <c r="I62" s="393" t="s">
        <v>120</v>
      </c>
      <c r="J62" s="393" t="s">
        <v>120</v>
      </c>
      <c r="K62" s="393" t="s">
        <v>120</v>
      </c>
      <c r="L62" s="391" t="s">
        <v>120</v>
      </c>
      <c r="M62" s="391" t="s">
        <v>120</v>
      </c>
      <c r="N62" s="391" t="s">
        <v>120</v>
      </c>
      <c r="O62" s="391" t="s">
        <v>120</v>
      </c>
      <c r="P62" s="391" t="s">
        <v>120</v>
      </c>
      <c r="Q62" s="391" t="s">
        <v>120</v>
      </c>
      <c r="R62" s="391" t="s">
        <v>120</v>
      </c>
      <c r="S62" s="391" t="s">
        <v>120</v>
      </c>
      <c r="T62" s="391" t="s">
        <v>120</v>
      </c>
      <c r="U62" s="391" t="s">
        <v>120</v>
      </c>
      <c r="V62" s="391" t="s">
        <v>120</v>
      </c>
      <c r="W62" s="391" t="s">
        <v>120</v>
      </c>
      <c r="X62" s="391" t="s">
        <v>120</v>
      </c>
      <c r="Y62" s="391" t="s">
        <v>120</v>
      </c>
      <c r="Z62" s="391" t="s">
        <v>120</v>
      </c>
      <c r="AA62" s="391" t="s">
        <v>120</v>
      </c>
      <c r="AB62" s="391" t="s">
        <v>120</v>
      </c>
      <c r="AC62" s="391" t="s">
        <v>120</v>
      </c>
      <c r="AD62" s="391" t="s">
        <v>120</v>
      </c>
      <c r="AE62" s="391" t="s">
        <v>120</v>
      </c>
      <c r="AF62" s="391" t="s">
        <v>120</v>
      </c>
      <c r="AG62" s="391" t="s">
        <v>120</v>
      </c>
      <c r="AH62" s="391" t="s">
        <v>120</v>
      </c>
      <c r="AI62" s="391" t="s">
        <v>120</v>
      </c>
      <c r="AJ62" s="455" t="s">
        <v>120</v>
      </c>
    </row>
    <row r="63" spans="1:36" ht="25.5" x14ac:dyDescent="0.2">
      <c r="A63" s="257"/>
      <c r="B63" s="270">
        <f>B60+0.1</f>
        <v>61.70000000000001</v>
      </c>
      <c r="C63" s="581" t="s">
        <v>622</v>
      </c>
      <c r="D63" s="582"/>
      <c r="E63" s="788"/>
      <c r="F63" s="583" t="s">
        <v>621</v>
      </c>
      <c r="G63" s="583">
        <v>2</v>
      </c>
      <c r="H63" s="379">
        <f t="shared" ref="H63:AJ63" si="23">SUM(H64:H65)</f>
        <v>0</v>
      </c>
      <c r="I63" s="387">
        <f t="shared" si="23"/>
        <v>0</v>
      </c>
      <c r="J63" s="387">
        <f t="shared" si="23"/>
        <v>0</v>
      </c>
      <c r="K63" s="387">
        <f t="shared" si="23"/>
        <v>0</v>
      </c>
      <c r="L63" s="380">
        <f t="shared" si="23"/>
        <v>0</v>
      </c>
      <c r="M63" s="380">
        <f t="shared" si="23"/>
        <v>0</v>
      </c>
      <c r="N63" s="380">
        <f t="shared" si="23"/>
        <v>0</v>
      </c>
      <c r="O63" s="380">
        <f t="shared" si="23"/>
        <v>0</v>
      </c>
      <c r="P63" s="380">
        <f t="shared" si="23"/>
        <v>0</v>
      </c>
      <c r="Q63" s="380">
        <f t="shared" si="23"/>
        <v>0</v>
      </c>
      <c r="R63" s="380">
        <f t="shared" si="23"/>
        <v>0</v>
      </c>
      <c r="S63" s="380">
        <f t="shared" si="23"/>
        <v>0</v>
      </c>
      <c r="T63" s="380">
        <f t="shared" si="23"/>
        <v>0</v>
      </c>
      <c r="U63" s="380">
        <f t="shared" si="23"/>
        <v>0</v>
      </c>
      <c r="V63" s="380">
        <f t="shared" si="23"/>
        <v>0</v>
      </c>
      <c r="W63" s="380">
        <f t="shared" si="23"/>
        <v>0</v>
      </c>
      <c r="X63" s="380">
        <f t="shared" si="23"/>
        <v>0</v>
      </c>
      <c r="Y63" s="380">
        <f t="shared" si="23"/>
        <v>0</v>
      </c>
      <c r="Z63" s="380">
        <f t="shared" si="23"/>
        <v>0</v>
      </c>
      <c r="AA63" s="380">
        <f t="shared" si="23"/>
        <v>0</v>
      </c>
      <c r="AB63" s="380">
        <f t="shared" si="23"/>
        <v>0</v>
      </c>
      <c r="AC63" s="380">
        <f t="shared" si="23"/>
        <v>0</v>
      </c>
      <c r="AD63" s="380">
        <f t="shared" si="23"/>
        <v>0</v>
      </c>
      <c r="AE63" s="380">
        <f t="shared" si="23"/>
        <v>0</v>
      </c>
      <c r="AF63" s="380">
        <f t="shared" si="23"/>
        <v>0</v>
      </c>
      <c r="AG63" s="380">
        <f t="shared" si="23"/>
        <v>0</v>
      </c>
      <c r="AH63" s="380">
        <f t="shared" si="23"/>
        <v>0</v>
      </c>
      <c r="AI63" s="380">
        <f t="shared" si="23"/>
        <v>0</v>
      </c>
      <c r="AJ63" s="380">
        <f t="shared" si="23"/>
        <v>0</v>
      </c>
    </row>
    <row r="64" spans="1:36" x14ac:dyDescent="0.2">
      <c r="A64" s="257"/>
      <c r="B64" s="271" t="s">
        <v>120</v>
      </c>
      <c r="C64" s="254"/>
      <c r="D64" s="254"/>
      <c r="E64" s="254"/>
      <c r="F64" s="255" t="s">
        <v>72</v>
      </c>
      <c r="G64" s="255">
        <v>2</v>
      </c>
      <c r="H64" s="379"/>
      <c r="I64" s="387"/>
      <c r="J64" s="387"/>
      <c r="K64" s="387"/>
      <c r="L64" s="396"/>
      <c r="M64" s="396"/>
      <c r="N64" s="396"/>
      <c r="O64" s="396"/>
      <c r="P64" s="396"/>
      <c r="Q64" s="396"/>
      <c r="R64" s="396"/>
      <c r="S64" s="396"/>
      <c r="T64" s="396"/>
      <c r="U64" s="396"/>
      <c r="V64" s="396"/>
      <c r="W64" s="396"/>
      <c r="X64" s="396"/>
      <c r="Y64" s="396"/>
      <c r="Z64" s="396"/>
      <c r="AA64" s="396"/>
      <c r="AB64" s="396"/>
      <c r="AC64" s="396"/>
      <c r="AD64" s="396"/>
      <c r="AE64" s="396"/>
      <c r="AF64" s="396"/>
      <c r="AG64" s="396"/>
      <c r="AH64" s="396"/>
      <c r="AI64" s="396"/>
      <c r="AJ64" s="454"/>
    </row>
    <row r="65" spans="1:36" x14ac:dyDescent="0.2">
      <c r="A65" s="257"/>
      <c r="B65" s="490" t="s">
        <v>120</v>
      </c>
      <c r="C65" s="389" t="s">
        <v>599</v>
      </c>
      <c r="D65" s="390" t="s">
        <v>120</v>
      </c>
      <c r="E65" s="390"/>
      <c r="F65" s="391" t="s">
        <v>120</v>
      </c>
      <c r="G65" s="391"/>
      <c r="H65" s="392" t="s">
        <v>120</v>
      </c>
      <c r="I65" s="393" t="s">
        <v>120</v>
      </c>
      <c r="J65" s="393" t="s">
        <v>120</v>
      </c>
      <c r="K65" s="393" t="s">
        <v>120</v>
      </c>
      <c r="L65" s="391" t="s">
        <v>120</v>
      </c>
      <c r="M65" s="391" t="s">
        <v>120</v>
      </c>
      <c r="N65" s="391" t="s">
        <v>120</v>
      </c>
      <c r="O65" s="391" t="s">
        <v>120</v>
      </c>
      <c r="P65" s="391" t="s">
        <v>120</v>
      </c>
      <c r="Q65" s="391" t="s">
        <v>120</v>
      </c>
      <c r="R65" s="391" t="s">
        <v>120</v>
      </c>
      <c r="S65" s="391" t="s">
        <v>120</v>
      </c>
      <c r="T65" s="391" t="s">
        <v>120</v>
      </c>
      <c r="U65" s="391" t="s">
        <v>120</v>
      </c>
      <c r="V65" s="391" t="s">
        <v>120</v>
      </c>
      <c r="W65" s="391" t="s">
        <v>120</v>
      </c>
      <c r="X65" s="391" t="s">
        <v>120</v>
      </c>
      <c r="Y65" s="391" t="s">
        <v>120</v>
      </c>
      <c r="Z65" s="391" t="s">
        <v>120</v>
      </c>
      <c r="AA65" s="391" t="s">
        <v>120</v>
      </c>
      <c r="AB65" s="391" t="s">
        <v>120</v>
      </c>
      <c r="AC65" s="391" t="s">
        <v>120</v>
      </c>
      <c r="AD65" s="391" t="s">
        <v>120</v>
      </c>
      <c r="AE65" s="391" t="s">
        <v>120</v>
      </c>
      <c r="AF65" s="391" t="s">
        <v>120</v>
      </c>
      <c r="AG65" s="391" t="s">
        <v>120</v>
      </c>
      <c r="AH65" s="391" t="s">
        <v>120</v>
      </c>
      <c r="AI65" s="391" t="s">
        <v>120</v>
      </c>
      <c r="AJ65" s="455" t="s">
        <v>120</v>
      </c>
    </row>
    <row r="66" spans="1:36" ht="25.5" x14ac:dyDescent="0.2">
      <c r="A66" s="257"/>
      <c r="B66" s="270">
        <f>B63+0.1</f>
        <v>61.800000000000011</v>
      </c>
      <c r="C66" s="581" t="s">
        <v>623</v>
      </c>
      <c r="D66" s="582"/>
      <c r="E66" s="788"/>
      <c r="F66" s="583" t="s">
        <v>621</v>
      </c>
      <c r="G66" s="583">
        <v>2</v>
      </c>
      <c r="H66" s="379">
        <f t="shared" ref="H66:AJ66" si="24">SUM(H67:H68)</f>
        <v>0</v>
      </c>
      <c r="I66" s="387">
        <f t="shared" si="24"/>
        <v>0</v>
      </c>
      <c r="J66" s="387">
        <f t="shared" si="24"/>
        <v>0</v>
      </c>
      <c r="K66" s="387">
        <f t="shared" si="24"/>
        <v>0</v>
      </c>
      <c r="L66" s="380">
        <f t="shared" si="24"/>
        <v>0</v>
      </c>
      <c r="M66" s="380">
        <f t="shared" si="24"/>
        <v>0</v>
      </c>
      <c r="N66" s="380">
        <f t="shared" si="24"/>
        <v>0</v>
      </c>
      <c r="O66" s="380">
        <f t="shared" si="24"/>
        <v>0</v>
      </c>
      <c r="P66" s="380">
        <f t="shared" si="24"/>
        <v>0</v>
      </c>
      <c r="Q66" s="380">
        <f t="shared" si="24"/>
        <v>0</v>
      </c>
      <c r="R66" s="380">
        <f t="shared" si="24"/>
        <v>0</v>
      </c>
      <c r="S66" s="380">
        <f t="shared" si="24"/>
        <v>0</v>
      </c>
      <c r="T66" s="380">
        <f t="shared" si="24"/>
        <v>0</v>
      </c>
      <c r="U66" s="380">
        <f t="shared" si="24"/>
        <v>0</v>
      </c>
      <c r="V66" s="380">
        <f t="shared" si="24"/>
        <v>0</v>
      </c>
      <c r="W66" s="380">
        <f t="shared" si="24"/>
        <v>0</v>
      </c>
      <c r="X66" s="380">
        <f t="shared" si="24"/>
        <v>0</v>
      </c>
      <c r="Y66" s="380">
        <f t="shared" si="24"/>
        <v>0</v>
      </c>
      <c r="Z66" s="380">
        <f t="shared" si="24"/>
        <v>0</v>
      </c>
      <c r="AA66" s="380">
        <f t="shared" si="24"/>
        <v>0</v>
      </c>
      <c r="AB66" s="380">
        <f t="shared" si="24"/>
        <v>0</v>
      </c>
      <c r="AC66" s="380">
        <f t="shared" si="24"/>
        <v>0</v>
      </c>
      <c r="AD66" s="380">
        <f t="shared" si="24"/>
        <v>0</v>
      </c>
      <c r="AE66" s="380">
        <f t="shared" si="24"/>
        <v>0</v>
      </c>
      <c r="AF66" s="380">
        <f t="shared" si="24"/>
        <v>0</v>
      </c>
      <c r="AG66" s="380">
        <f t="shared" si="24"/>
        <v>0</v>
      </c>
      <c r="AH66" s="380">
        <f t="shared" si="24"/>
        <v>0</v>
      </c>
      <c r="AI66" s="380">
        <f t="shared" si="24"/>
        <v>0</v>
      </c>
      <c r="AJ66" s="380">
        <f t="shared" si="24"/>
        <v>0</v>
      </c>
    </row>
    <row r="67" spans="1:36" x14ac:dyDescent="0.2">
      <c r="A67" s="257"/>
      <c r="B67" s="271" t="s">
        <v>120</v>
      </c>
      <c r="C67" s="254"/>
      <c r="D67" s="254"/>
      <c r="E67" s="254"/>
      <c r="F67" s="255" t="s">
        <v>72</v>
      </c>
      <c r="G67" s="255">
        <v>2</v>
      </c>
      <c r="H67" s="379"/>
      <c r="I67" s="387"/>
      <c r="J67" s="387"/>
      <c r="K67" s="387"/>
      <c r="L67" s="396"/>
      <c r="M67" s="396"/>
      <c r="N67" s="396"/>
      <c r="O67" s="396"/>
      <c r="P67" s="396"/>
      <c r="Q67" s="396"/>
      <c r="R67" s="396"/>
      <c r="S67" s="396"/>
      <c r="T67" s="396"/>
      <c r="U67" s="396"/>
      <c r="V67" s="396"/>
      <c r="W67" s="396"/>
      <c r="X67" s="396"/>
      <c r="Y67" s="396"/>
      <c r="Z67" s="396"/>
      <c r="AA67" s="396"/>
      <c r="AB67" s="396"/>
      <c r="AC67" s="396"/>
      <c r="AD67" s="396"/>
      <c r="AE67" s="396"/>
      <c r="AF67" s="396"/>
      <c r="AG67" s="396"/>
      <c r="AH67" s="396"/>
      <c r="AI67" s="396"/>
      <c r="AJ67" s="454"/>
    </row>
    <row r="68" spans="1:36" x14ac:dyDescent="0.2">
      <c r="A68" s="257"/>
      <c r="B68" s="490" t="s">
        <v>120</v>
      </c>
      <c r="C68" s="389" t="s">
        <v>599</v>
      </c>
      <c r="D68" s="390" t="s">
        <v>120</v>
      </c>
      <c r="E68" s="390"/>
      <c r="F68" s="391" t="s">
        <v>120</v>
      </c>
      <c r="G68" s="391"/>
      <c r="H68" s="392" t="s">
        <v>120</v>
      </c>
      <c r="I68" s="393" t="s">
        <v>120</v>
      </c>
      <c r="J68" s="393" t="s">
        <v>120</v>
      </c>
      <c r="K68" s="393" t="s">
        <v>120</v>
      </c>
      <c r="L68" s="391" t="s">
        <v>120</v>
      </c>
      <c r="M68" s="391" t="s">
        <v>120</v>
      </c>
      <c r="N68" s="391" t="s">
        <v>120</v>
      </c>
      <c r="O68" s="391" t="s">
        <v>120</v>
      </c>
      <c r="P68" s="391" t="s">
        <v>120</v>
      </c>
      <c r="Q68" s="391" t="s">
        <v>120</v>
      </c>
      <c r="R68" s="391" t="s">
        <v>120</v>
      </c>
      <c r="S68" s="391" t="s">
        <v>120</v>
      </c>
      <c r="T68" s="391" t="s">
        <v>120</v>
      </c>
      <c r="U68" s="391" t="s">
        <v>120</v>
      </c>
      <c r="V68" s="391" t="s">
        <v>120</v>
      </c>
      <c r="W68" s="391" t="s">
        <v>120</v>
      </c>
      <c r="X68" s="391" t="s">
        <v>120</v>
      </c>
      <c r="Y68" s="391" t="s">
        <v>120</v>
      </c>
      <c r="Z68" s="391" t="s">
        <v>120</v>
      </c>
      <c r="AA68" s="391" t="s">
        <v>120</v>
      </c>
      <c r="AB68" s="391" t="s">
        <v>120</v>
      </c>
      <c r="AC68" s="391" t="s">
        <v>120</v>
      </c>
      <c r="AD68" s="391" t="s">
        <v>120</v>
      </c>
      <c r="AE68" s="391" t="s">
        <v>120</v>
      </c>
      <c r="AF68" s="391" t="s">
        <v>120</v>
      </c>
      <c r="AG68" s="391" t="s">
        <v>120</v>
      </c>
      <c r="AH68" s="391" t="s">
        <v>120</v>
      </c>
      <c r="AI68" s="391" t="s">
        <v>120</v>
      </c>
      <c r="AJ68" s="455" t="s">
        <v>120</v>
      </c>
    </row>
    <row r="69" spans="1:36" ht="25.5" x14ac:dyDescent="0.2">
      <c r="A69" s="257"/>
      <c r="B69" s="270">
        <f>B66+0.1</f>
        <v>61.900000000000013</v>
      </c>
      <c r="C69" s="581" t="s">
        <v>624</v>
      </c>
      <c r="D69" s="273"/>
      <c r="E69" s="789"/>
      <c r="F69" s="583" t="s">
        <v>621</v>
      </c>
      <c r="G69" s="583">
        <v>2</v>
      </c>
      <c r="H69" s="379">
        <f t="shared" ref="H69:AJ69" si="25">SUM(H70:H71)</f>
        <v>0</v>
      </c>
      <c r="I69" s="387">
        <f t="shared" si="25"/>
        <v>0</v>
      </c>
      <c r="J69" s="387">
        <f t="shared" si="25"/>
        <v>0</v>
      </c>
      <c r="K69" s="387">
        <f t="shared" si="25"/>
        <v>0</v>
      </c>
      <c r="L69" s="380">
        <f t="shared" si="25"/>
        <v>0</v>
      </c>
      <c r="M69" s="380">
        <f t="shared" si="25"/>
        <v>0</v>
      </c>
      <c r="N69" s="380">
        <f t="shared" si="25"/>
        <v>0</v>
      </c>
      <c r="O69" s="380">
        <f t="shared" si="25"/>
        <v>0</v>
      </c>
      <c r="P69" s="380">
        <f t="shared" si="25"/>
        <v>0</v>
      </c>
      <c r="Q69" s="380">
        <f t="shared" si="25"/>
        <v>0</v>
      </c>
      <c r="R69" s="380">
        <f t="shared" si="25"/>
        <v>0</v>
      </c>
      <c r="S69" s="380">
        <f t="shared" si="25"/>
        <v>0</v>
      </c>
      <c r="T69" s="380">
        <f t="shared" si="25"/>
        <v>0</v>
      </c>
      <c r="U69" s="380">
        <f t="shared" si="25"/>
        <v>0</v>
      </c>
      <c r="V69" s="380">
        <f t="shared" si="25"/>
        <v>0</v>
      </c>
      <c r="W69" s="380">
        <f t="shared" si="25"/>
        <v>0</v>
      </c>
      <c r="X69" s="380">
        <f t="shared" si="25"/>
        <v>0</v>
      </c>
      <c r="Y69" s="380">
        <f t="shared" si="25"/>
        <v>0</v>
      </c>
      <c r="Z69" s="380">
        <f t="shared" si="25"/>
        <v>0</v>
      </c>
      <c r="AA69" s="380">
        <f t="shared" si="25"/>
        <v>0</v>
      </c>
      <c r="AB69" s="380">
        <f t="shared" si="25"/>
        <v>0</v>
      </c>
      <c r="AC69" s="380">
        <f t="shared" si="25"/>
        <v>0</v>
      </c>
      <c r="AD69" s="380">
        <f t="shared" si="25"/>
        <v>0</v>
      </c>
      <c r="AE69" s="380">
        <f t="shared" si="25"/>
        <v>0</v>
      </c>
      <c r="AF69" s="380">
        <f t="shared" si="25"/>
        <v>0</v>
      </c>
      <c r="AG69" s="380">
        <f t="shared" si="25"/>
        <v>0</v>
      </c>
      <c r="AH69" s="380">
        <f t="shared" si="25"/>
        <v>0</v>
      </c>
      <c r="AI69" s="380">
        <f t="shared" si="25"/>
        <v>0</v>
      </c>
      <c r="AJ69" s="380">
        <f t="shared" si="25"/>
        <v>0</v>
      </c>
    </row>
    <row r="70" spans="1:36" x14ac:dyDescent="0.2">
      <c r="A70" s="257"/>
      <c r="B70" s="271" t="s">
        <v>120</v>
      </c>
      <c r="C70" s="254"/>
      <c r="D70" s="254"/>
      <c r="E70" s="254"/>
      <c r="F70" s="255" t="s">
        <v>72</v>
      </c>
      <c r="G70" s="255">
        <v>2</v>
      </c>
      <c r="H70" s="379"/>
      <c r="I70" s="387"/>
      <c r="J70" s="387"/>
      <c r="K70" s="387"/>
      <c r="L70" s="396"/>
      <c r="M70" s="396"/>
      <c r="N70" s="396"/>
      <c r="O70" s="396"/>
      <c r="P70" s="396"/>
      <c r="Q70" s="396"/>
      <c r="R70" s="396"/>
      <c r="S70" s="396"/>
      <c r="T70" s="396"/>
      <c r="U70" s="396"/>
      <c r="V70" s="396"/>
      <c r="W70" s="396"/>
      <c r="X70" s="396"/>
      <c r="Y70" s="396"/>
      <c r="Z70" s="396"/>
      <c r="AA70" s="396"/>
      <c r="AB70" s="396"/>
      <c r="AC70" s="396"/>
      <c r="AD70" s="396"/>
      <c r="AE70" s="396"/>
      <c r="AF70" s="396"/>
      <c r="AG70" s="396"/>
      <c r="AH70" s="396"/>
      <c r="AI70" s="396"/>
      <c r="AJ70" s="454"/>
    </row>
    <row r="71" spans="1:36" x14ac:dyDescent="0.2">
      <c r="A71" s="257"/>
      <c r="B71" s="490" t="s">
        <v>120</v>
      </c>
      <c r="C71" s="389" t="s">
        <v>599</v>
      </c>
      <c r="D71" s="390" t="s">
        <v>120</v>
      </c>
      <c r="E71" s="390"/>
      <c r="F71" s="391" t="s">
        <v>120</v>
      </c>
      <c r="G71" s="391"/>
      <c r="H71" s="392" t="s">
        <v>120</v>
      </c>
      <c r="I71" s="393" t="s">
        <v>120</v>
      </c>
      <c r="J71" s="393" t="s">
        <v>120</v>
      </c>
      <c r="K71" s="393" t="s">
        <v>120</v>
      </c>
      <c r="L71" s="391" t="s">
        <v>120</v>
      </c>
      <c r="M71" s="391" t="s">
        <v>120</v>
      </c>
      <c r="N71" s="391" t="s">
        <v>120</v>
      </c>
      <c r="O71" s="391" t="s">
        <v>120</v>
      </c>
      <c r="P71" s="391" t="s">
        <v>120</v>
      </c>
      <c r="Q71" s="391" t="s">
        <v>120</v>
      </c>
      <c r="R71" s="391" t="s">
        <v>120</v>
      </c>
      <c r="S71" s="391" t="s">
        <v>120</v>
      </c>
      <c r="T71" s="391" t="s">
        <v>120</v>
      </c>
      <c r="U71" s="391" t="s">
        <v>120</v>
      </c>
      <c r="V71" s="391" t="s">
        <v>120</v>
      </c>
      <c r="W71" s="391" t="s">
        <v>120</v>
      </c>
      <c r="X71" s="391" t="s">
        <v>120</v>
      </c>
      <c r="Y71" s="391" t="s">
        <v>120</v>
      </c>
      <c r="Z71" s="391" t="s">
        <v>120</v>
      </c>
      <c r="AA71" s="391" t="s">
        <v>120</v>
      </c>
      <c r="AB71" s="391" t="s">
        <v>120</v>
      </c>
      <c r="AC71" s="391" t="s">
        <v>120</v>
      </c>
      <c r="AD71" s="391" t="s">
        <v>120</v>
      </c>
      <c r="AE71" s="391" t="s">
        <v>120</v>
      </c>
      <c r="AF71" s="391" t="s">
        <v>120</v>
      </c>
      <c r="AG71" s="391" t="s">
        <v>120</v>
      </c>
      <c r="AH71" s="391" t="s">
        <v>120</v>
      </c>
      <c r="AI71" s="391" t="s">
        <v>120</v>
      </c>
      <c r="AJ71" s="455" t="s">
        <v>120</v>
      </c>
    </row>
    <row r="72" spans="1:36" ht="25.5" x14ac:dyDescent="0.2">
      <c r="A72" s="257"/>
      <c r="B72" s="274">
        <f>B45</f>
        <v>61.1</v>
      </c>
      <c r="C72" s="581" t="s">
        <v>625</v>
      </c>
      <c r="D72" s="582"/>
      <c r="E72" s="788"/>
      <c r="F72" s="583" t="s">
        <v>621</v>
      </c>
      <c r="G72" s="583">
        <v>2</v>
      </c>
      <c r="H72" s="379">
        <f t="shared" ref="H72:AJ72" si="26">SUM(H73:H74)</f>
        <v>0</v>
      </c>
      <c r="I72" s="387">
        <f t="shared" si="26"/>
        <v>0</v>
      </c>
      <c r="J72" s="387">
        <f t="shared" si="26"/>
        <v>0</v>
      </c>
      <c r="K72" s="387">
        <f t="shared" si="26"/>
        <v>0</v>
      </c>
      <c r="L72" s="380">
        <f t="shared" si="26"/>
        <v>0</v>
      </c>
      <c r="M72" s="380">
        <f t="shared" si="26"/>
        <v>0</v>
      </c>
      <c r="N72" s="380">
        <f t="shared" si="26"/>
        <v>0</v>
      </c>
      <c r="O72" s="380">
        <f t="shared" si="26"/>
        <v>0</v>
      </c>
      <c r="P72" s="380">
        <f t="shared" si="26"/>
        <v>0</v>
      </c>
      <c r="Q72" s="380">
        <f t="shared" si="26"/>
        <v>0</v>
      </c>
      <c r="R72" s="380">
        <f t="shared" si="26"/>
        <v>0</v>
      </c>
      <c r="S72" s="380">
        <f t="shared" si="26"/>
        <v>0</v>
      </c>
      <c r="T72" s="380">
        <f t="shared" si="26"/>
        <v>0</v>
      </c>
      <c r="U72" s="380">
        <f t="shared" si="26"/>
        <v>0</v>
      </c>
      <c r="V72" s="380">
        <f t="shared" si="26"/>
        <v>0</v>
      </c>
      <c r="W72" s="380">
        <f t="shared" si="26"/>
        <v>0</v>
      </c>
      <c r="X72" s="380">
        <f t="shared" si="26"/>
        <v>0</v>
      </c>
      <c r="Y72" s="380">
        <f t="shared" si="26"/>
        <v>0</v>
      </c>
      <c r="Z72" s="380">
        <f t="shared" si="26"/>
        <v>0</v>
      </c>
      <c r="AA72" s="380">
        <f t="shared" si="26"/>
        <v>0</v>
      </c>
      <c r="AB72" s="380">
        <f t="shared" si="26"/>
        <v>0</v>
      </c>
      <c r="AC72" s="380">
        <f t="shared" si="26"/>
        <v>0</v>
      </c>
      <c r="AD72" s="380">
        <f t="shared" si="26"/>
        <v>0</v>
      </c>
      <c r="AE72" s="380">
        <f t="shared" si="26"/>
        <v>0</v>
      </c>
      <c r="AF72" s="380">
        <f t="shared" si="26"/>
        <v>0</v>
      </c>
      <c r="AG72" s="380">
        <f t="shared" si="26"/>
        <v>0</v>
      </c>
      <c r="AH72" s="380">
        <f t="shared" si="26"/>
        <v>0</v>
      </c>
      <c r="AI72" s="380">
        <f t="shared" si="26"/>
        <v>0</v>
      </c>
      <c r="AJ72" s="380">
        <f t="shared" si="26"/>
        <v>0</v>
      </c>
    </row>
    <row r="73" spans="1:36" x14ac:dyDescent="0.2">
      <c r="A73" s="257"/>
      <c r="B73" s="271" t="s">
        <v>120</v>
      </c>
      <c r="C73" s="254"/>
      <c r="D73" s="254"/>
      <c r="E73" s="254"/>
      <c r="F73" s="255" t="s">
        <v>72</v>
      </c>
      <c r="G73" s="255">
        <v>2</v>
      </c>
      <c r="H73" s="379"/>
      <c r="I73" s="387"/>
      <c r="J73" s="387"/>
      <c r="K73" s="387"/>
      <c r="L73" s="396"/>
      <c r="M73" s="396"/>
      <c r="N73" s="396"/>
      <c r="O73" s="396"/>
      <c r="P73" s="396"/>
      <c r="Q73" s="396"/>
      <c r="R73" s="396"/>
      <c r="S73" s="396"/>
      <c r="T73" s="396"/>
      <c r="U73" s="396"/>
      <c r="V73" s="396"/>
      <c r="W73" s="396"/>
      <c r="X73" s="396"/>
      <c r="Y73" s="396"/>
      <c r="Z73" s="396"/>
      <c r="AA73" s="396"/>
      <c r="AB73" s="396"/>
      <c r="AC73" s="396"/>
      <c r="AD73" s="396"/>
      <c r="AE73" s="396"/>
      <c r="AF73" s="396"/>
      <c r="AG73" s="396"/>
      <c r="AH73" s="396"/>
      <c r="AI73" s="396"/>
      <c r="AJ73" s="454"/>
    </row>
    <row r="74" spans="1:36" ht="15.75" thickBot="1" x14ac:dyDescent="0.25">
      <c r="A74" s="257"/>
      <c r="B74" s="584" t="s">
        <v>120</v>
      </c>
      <c r="C74" s="389" t="s">
        <v>599</v>
      </c>
      <c r="D74" s="390" t="s">
        <v>120</v>
      </c>
      <c r="E74" s="790"/>
      <c r="F74" s="585" t="s">
        <v>120</v>
      </c>
      <c r="G74" s="585"/>
      <c r="H74" s="586" t="s">
        <v>120</v>
      </c>
      <c r="I74" s="587" t="s">
        <v>120</v>
      </c>
      <c r="J74" s="587" t="s">
        <v>120</v>
      </c>
      <c r="K74" s="587" t="s">
        <v>120</v>
      </c>
      <c r="L74" s="585" t="s">
        <v>120</v>
      </c>
      <c r="M74" s="585" t="s">
        <v>120</v>
      </c>
      <c r="N74" s="585" t="s">
        <v>120</v>
      </c>
      <c r="O74" s="585" t="s">
        <v>120</v>
      </c>
      <c r="P74" s="585" t="s">
        <v>120</v>
      </c>
      <c r="Q74" s="585" t="s">
        <v>120</v>
      </c>
      <c r="R74" s="585" t="s">
        <v>120</v>
      </c>
      <c r="S74" s="585" t="s">
        <v>120</v>
      </c>
      <c r="T74" s="585" t="s">
        <v>120</v>
      </c>
      <c r="U74" s="585" t="s">
        <v>120</v>
      </c>
      <c r="V74" s="585" t="s">
        <v>120</v>
      </c>
      <c r="W74" s="585" t="s">
        <v>120</v>
      </c>
      <c r="X74" s="585" t="s">
        <v>120</v>
      </c>
      <c r="Y74" s="585" t="s">
        <v>120</v>
      </c>
      <c r="Z74" s="585" t="s">
        <v>120</v>
      </c>
      <c r="AA74" s="585" t="s">
        <v>120</v>
      </c>
      <c r="AB74" s="585" t="s">
        <v>120</v>
      </c>
      <c r="AC74" s="585" t="s">
        <v>120</v>
      </c>
      <c r="AD74" s="585" t="s">
        <v>120</v>
      </c>
      <c r="AE74" s="585" t="s">
        <v>120</v>
      </c>
      <c r="AF74" s="585" t="s">
        <v>120</v>
      </c>
      <c r="AG74" s="585" t="s">
        <v>120</v>
      </c>
      <c r="AH74" s="585" t="s">
        <v>120</v>
      </c>
      <c r="AI74" s="585" t="s">
        <v>120</v>
      </c>
      <c r="AJ74" s="588" t="s">
        <v>120</v>
      </c>
    </row>
    <row r="75" spans="1:36" x14ac:dyDescent="0.2">
      <c r="A75" s="257"/>
      <c r="B75" s="249"/>
      <c r="C75" s="257"/>
      <c r="D75" s="275"/>
      <c r="E75" s="275"/>
      <c r="F75" s="237"/>
      <c r="G75" s="237"/>
      <c r="H75" s="237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276"/>
      <c r="Z75" s="276"/>
      <c r="AA75" s="276"/>
      <c r="AB75" s="276"/>
      <c r="AC75" s="276"/>
      <c r="AD75" s="276"/>
      <c r="AE75" s="276"/>
      <c r="AF75" s="276"/>
      <c r="AG75" s="276"/>
      <c r="AH75" s="276"/>
      <c r="AI75" s="276"/>
      <c r="AJ75" s="276"/>
    </row>
    <row r="76" spans="1:36" x14ac:dyDescent="0.2">
      <c r="A76" s="257"/>
      <c r="B76" s="249"/>
      <c r="C76" s="154" t="str">
        <f>'TITLE PAGE'!B9</f>
        <v>Company:</v>
      </c>
      <c r="D76" s="277" t="str">
        <f>'TITLE PAGE'!D9</f>
        <v>Dŵr Cymru Welsh Water</v>
      </c>
      <c r="E76" s="791"/>
      <c r="F76" s="237"/>
      <c r="G76" s="237"/>
      <c r="H76" s="237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I76" s="276"/>
      <c r="AJ76" s="276"/>
    </row>
    <row r="77" spans="1:36" x14ac:dyDescent="0.2">
      <c r="A77" s="257"/>
      <c r="B77" s="249"/>
      <c r="C77" s="158" t="str">
        <f>'TITLE PAGE'!B10</f>
        <v>Resource Zone Name:</v>
      </c>
      <c r="D77" s="163" t="str">
        <f>'TITLE PAGE'!D10</f>
        <v>Lleyn Harlech</v>
      </c>
      <c r="E77" s="791"/>
      <c r="F77" s="237"/>
      <c r="G77" s="237"/>
      <c r="H77" s="237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  <c r="AJ77" s="276"/>
    </row>
    <row r="78" spans="1:36" x14ac:dyDescent="0.2">
      <c r="A78" s="257"/>
      <c r="B78" s="249"/>
      <c r="C78" s="158" t="str">
        <f>'TITLE PAGE'!B11</f>
        <v>Resource Zone Number:</v>
      </c>
      <c r="D78" s="163">
        <f>'TITLE PAGE'!D11</f>
        <v>8034</v>
      </c>
      <c r="E78" s="791"/>
      <c r="F78" s="237"/>
      <c r="G78" s="237"/>
      <c r="H78" s="237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</row>
    <row r="79" spans="1:36" x14ac:dyDescent="0.2">
      <c r="A79" s="257"/>
      <c r="B79" s="249"/>
      <c r="C79" s="158" t="str">
        <f>'TITLE PAGE'!B12</f>
        <v xml:space="preserve">Planning Scenario Name:                                                                     </v>
      </c>
      <c r="D79" s="163" t="str">
        <f>'TITLE PAGE'!D12</f>
        <v>Dry Year Annual Average</v>
      </c>
      <c r="E79" s="791"/>
      <c r="F79" s="237"/>
      <c r="G79" s="237"/>
      <c r="H79" s="237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</row>
    <row r="80" spans="1:36" x14ac:dyDescent="0.2">
      <c r="A80" s="257"/>
      <c r="B80" s="257"/>
      <c r="C80" s="166" t="str">
        <f>'TITLE PAGE'!B13</f>
        <v xml:space="preserve">Chosen Level of Service:  </v>
      </c>
      <c r="D80" s="278" t="str">
        <f>'TITLE PAGE'!D13</f>
        <v>1 in 20</v>
      </c>
      <c r="E80" s="791"/>
      <c r="F80" s="237"/>
      <c r="G80" s="237"/>
      <c r="H80" s="23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U80" s="257"/>
      <c r="V80" s="257"/>
      <c r="W80" s="257"/>
      <c r="X80" s="257"/>
      <c r="Y80" s="257"/>
      <c r="Z80" s="257"/>
      <c r="AA80" s="257"/>
      <c r="AB80" s="257"/>
      <c r="AC80" s="257"/>
      <c r="AD80" s="257"/>
      <c r="AE80" s="257"/>
      <c r="AF80" s="257"/>
      <c r="AG80" s="257"/>
      <c r="AH80" s="257"/>
      <c r="AI80" s="257"/>
      <c r="AJ80" s="257"/>
    </row>
    <row r="81" spans="1:36" x14ac:dyDescent="0.2">
      <c r="A81" s="257"/>
      <c r="B81" s="257"/>
      <c r="C81" s="257"/>
      <c r="D81" s="257"/>
      <c r="E81" s="257"/>
      <c r="F81" s="237"/>
      <c r="G81" s="237"/>
      <c r="H81" s="23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</row>
  </sheetData>
  <mergeCells count="1">
    <mergeCell ref="H2:AJ2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zoomScaleSheetLayoutView="25" workbookViewId="0">
      <selection activeCell="I31" sqref="I31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  <col min="9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4.21875" customWidth="1"/>
    <col min="262" max="262" width="6.109375" customWidth="1"/>
    <col min="263" max="263" width="8.44140625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4.21875" customWidth="1"/>
    <col min="518" max="518" width="6.109375" customWidth="1"/>
    <col min="519" max="519" width="8.44140625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4.21875" customWidth="1"/>
    <col min="774" max="774" width="6.109375" customWidth="1"/>
    <col min="775" max="775" width="8.44140625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4.21875" customWidth="1"/>
    <col min="1030" max="1030" width="6.109375" customWidth="1"/>
    <col min="1031" max="1031" width="8.44140625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4.21875" customWidth="1"/>
    <col min="1286" max="1286" width="6.109375" customWidth="1"/>
    <col min="1287" max="1287" width="8.44140625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4.21875" customWidth="1"/>
    <col min="1542" max="1542" width="6.109375" customWidth="1"/>
    <col min="1543" max="1543" width="8.44140625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4.21875" customWidth="1"/>
    <col min="1798" max="1798" width="6.109375" customWidth="1"/>
    <col min="1799" max="1799" width="8.44140625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4.21875" customWidth="1"/>
    <col min="2054" max="2054" width="6.109375" customWidth="1"/>
    <col min="2055" max="2055" width="8.44140625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4.21875" customWidth="1"/>
    <col min="2310" max="2310" width="6.109375" customWidth="1"/>
    <col min="2311" max="2311" width="8.44140625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4.21875" customWidth="1"/>
    <col min="2566" max="2566" width="6.109375" customWidth="1"/>
    <col min="2567" max="2567" width="8.44140625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4.21875" customWidth="1"/>
    <col min="2822" max="2822" width="6.109375" customWidth="1"/>
    <col min="2823" max="2823" width="8.44140625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4.21875" customWidth="1"/>
    <col min="3078" max="3078" width="6.109375" customWidth="1"/>
    <col min="3079" max="3079" width="8.44140625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4.21875" customWidth="1"/>
    <col min="3334" max="3334" width="6.109375" customWidth="1"/>
    <col min="3335" max="3335" width="8.44140625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4.21875" customWidth="1"/>
    <col min="3590" max="3590" width="6.109375" customWidth="1"/>
    <col min="3591" max="3591" width="8.44140625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4.21875" customWidth="1"/>
    <col min="3846" max="3846" width="6.109375" customWidth="1"/>
    <col min="3847" max="3847" width="8.44140625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4.21875" customWidth="1"/>
    <col min="4102" max="4102" width="6.109375" customWidth="1"/>
    <col min="4103" max="4103" width="8.44140625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4.21875" customWidth="1"/>
    <col min="4358" max="4358" width="6.109375" customWidth="1"/>
    <col min="4359" max="4359" width="8.44140625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4.21875" customWidth="1"/>
    <col min="4614" max="4614" width="6.109375" customWidth="1"/>
    <col min="4615" max="4615" width="8.44140625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4.21875" customWidth="1"/>
    <col min="4870" max="4870" width="6.109375" customWidth="1"/>
    <col min="4871" max="4871" width="8.44140625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4.21875" customWidth="1"/>
    <col min="5126" max="5126" width="6.109375" customWidth="1"/>
    <col min="5127" max="5127" width="8.44140625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4.21875" customWidth="1"/>
    <col min="5382" max="5382" width="6.109375" customWidth="1"/>
    <col min="5383" max="5383" width="8.44140625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4.21875" customWidth="1"/>
    <col min="5638" max="5638" width="6.109375" customWidth="1"/>
    <col min="5639" max="5639" width="8.44140625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4.21875" customWidth="1"/>
    <col min="5894" max="5894" width="6.109375" customWidth="1"/>
    <col min="5895" max="5895" width="8.44140625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4.21875" customWidth="1"/>
    <col min="6150" max="6150" width="6.109375" customWidth="1"/>
    <col min="6151" max="6151" width="8.44140625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4.21875" customWidth="1"/>
    <col min="6406" max="6406" width="6.109375" customWidth="1"/>
    <col min="6407" max="6407" width="8.44140625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4.21875" customWidth="1"/>
    <col min="6662" max="6662" width="6.109375" customWidth="1"/>
    <col min="6663" max="6663" width="8.44140625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4.21875" customWidth="1"/>
    <col min="6918" max="6918" width="6.109375" customWidth="1"/>
    <col min="6919" max="6919" width="8.44140625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4.21875" customWidth="1"/>
    <col min="7174" max="7174" width="6.109375" customWidth="1"/>
    <col min="7175" max="7175" width="8.44140625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4.21875" customWidth="1"/>
    <col min="7430" max="7430" width="6.109375" customWidth="1"/>
    <col min="7431" max="7431" width="8.44140625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4.21875" customWidth="1"/>
    <col min="7686" max="7686" width="6.109375" customWidth="1"/>
    <col min="7687" max="7687" width="8.44140625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4.21875" customWidth="1"/>
    <col min="7942" max="7942" width="6.109375" customWidth="1"/>
    <col min="7943" max="7943" width="8.44140625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4.21875" customWidth="1"/>
    <col min="8198" max="8198" width="6.109375" customWidth="1"/>
    <col min="8199" max="8199" width="8.44140625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4.21875" customWidth="1"/>
    <col min="8454" max="8454" width="6.109375" customWidth="1"/>
    <col min="8455" max="8455" width="8.44140625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4.21875" customWidth="1"/>
    <col min="8710" max="8710" width="6.109375" customWidth="1"/>
    <col min="8711" max="8711" width="8.44140625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4.21875" customWidth="1"/>
    <col min="8966" max="8966" width="6.109375" customWidth="1"/>
    <col min="8967" max="8967" width="8.44140625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4.21875" customWidth="1"/>
    <col min="9222" max="9222" width="6.109375" customWidth="1"/>
    <col min="9223" max="9223" width="8.44140625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4.21875" customWidth="1"/>
    <col min="9478" max="9478" width="6.109375" customWidth="1"/>
    <col min="9479" max="9479" width="8.44140625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4.21875" customWidth="1"/>
    <col min="9734" max="9734" width="6.109375" customWidth="1"/>
    <col min="9735" max="9735" width="8.44140625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4.21875" customWidth="1"/>
    <col min="9990" max="9990" width="6.109375" customWidth="1"/>
    <col min="9991" max="9991" width="8.44140625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4.21875" customWidth="1"/>
    <col min="10246" max="10246" width="6.109375" customWidth="1"/>
    <col min="10247" max="10247" width="8.44140625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4.21875" customWidth="1"/>
    <col min="10502" max="10502" width="6.109375" customWidth="1"/>
    <col min="10503" max="10503" width="8.44140625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4.21875" customWidth="1"/>
    <col min="10758" max="10758" width="6.109375" customWidth="1"/>
    <col min="10759" max="10759" width="8.44140625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4.21875" customWidth="1"/>
    <col min="11014" max="11014" width="6.109375" customWidth="1"/>
    <col min="11015" max="11015" width="8.44140625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4.21875" customWidth="1"/>
    <col min="11270" max="11270" width="6.109375" customWidth="1"/>
    <col min="11271" max="11271" width="8.44140625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4.21875" customWidth="1"/>
    <col min="11526" max="11526" width="6.109375" customWidth="1"/>
    <col min="11527" max="11527" width="8.44140625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4.21875" customWidth="1"/>
    <col min="11782" max="11782" width="6.109375" customWidth="1"/>
    <col min="11783" max="11783" width="8.44140625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4.21875" customWidth="1"/>
    <col min="12038" max="12038" width="6.109375" customWidth="1"/>
    <col min="12039" max="12039" width="8.44140625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4.21875" customWidth="1"/>
    <col min="12294" max="12294" width="6.109375" customWidth="1"/>
    <col min="12295" max="12295" width="8.44140625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4.21875" customWidth="1"/>
    <col min="12550" max="12550" width="6.109375" customWidth="1"/>
    <col min="12551" max="12551" width="8.44140625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4.21875" customWidth="1"/>
    <col min="12806" max="12806" width="6.109375" customWidth="1"/>
    <col min="12807" max="12807" width="8.44140625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4.21875" customWidth="1"/>
    <col min="13062" max="13062" width="6.109375" customWidth="1"/>
    <col min="13063" max="13063" width="8.44140625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4.21875" customWidth="1"/>
    <col min="13318" max="13318" width="6.109375" customWidth="1"/>
    <col min="13319" max="13319" width="8.44140625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4.21875" customWidth="1"/>
    <col min="13574" max="13574" width="6.109375" customWidth="1"/>
    <col min="13575" max="13575" width="8.44140625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4.21875" customWidth="1"/>
    <col min="13830" max="13830" width="6.109375" customWidth="1"/>
    <col min="13831" max="13831" width="8.44140625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4.21875" customWidth="1"/>
    <col min="14086" max="14086" width="6.109375" customWidth="1"/>
    <col min="14087" max="14087" width="8.44140625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4.21875" customWidth="1"/>
    <col min="14342" max="14342" width="6.109375" customWidth="1"/>
    <col min="14343" max="14343" width="8.44140625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4.21875" customWidth="1"/>
    <col min="14598" max="14598" width="6.109375" customWidth="1"/>
    <col min="14599" max="14599" width="8.44140625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4.21875" customWidth="1"/>
    <col min="14854" max="14854" width="6.109375" customWidth="1"/>
    <col min="14855" max="14855" width="8.44140625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4.21875" customWidth="1"/>
    <col min="15110" max="15110" width="6.109375" customWidth="1"/>
    <col min="15111" max="15111" width="8.44140625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4.21875" customWidth="1"/>
    <col min="15366" max="15366" width="6.109375" customWidth="1"/>
    <col min="15367" max="15367" width="8.44140625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4.21875" customWidth="1"/>
    <col min="15622" max="15622" width="6.109375" customWidth="1"/>
    <col min="15623" max="15623" width="8.44140625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4.21875" customWidth="1"/>
    <col min="15878" max="15878" width="6.109375" customWidth="1"/>
    <col min="15879" max="15879" width="8.44140625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4.21875" customWidth="1"/>
    <col min="16134" max="16134" width="6.109375" customWidth="1"/>
    <col min="16135" max="16135" width="8.44140625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4"/>
      <c r="B1" s="176"/>
      <c r="C1" s="177" t="s">
        <v>626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594</v>
      </c>
      <c r="D2" s="188" t="s">
        <v>136</v>
      </c>
      <c r="E2" s="282" t="s">
        <v>110</v>
      </c>
      <c r="F2" s="188" t="s">
        <v>137</v>
      </c>
      <c r="G2" s="188" t="s">
        <v>186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15.75" thickBot="1" x14ac:dyDescent="0.25">
      <c r="A3" s="175"/>
      <c r="B3" s="936" t="s">
        <v>141</v>
      </c>
      <c r="C3" s="284" t="s">
        <v>627</v>
      </c>
      <c r="D3" s="444" t="s">
        <v>628</v>
      </c>
      <c r="E3" s="818" t="s">
        <v>139</v>
      </c>
      <c r="F3" s="285" t="s">
        <v>72</v>
      </c>
      <c r="G3" s="285">
        <v>2</v>
      </c>
      <c r="H3" s="445">
        <f>'2. BL Supply'!H3</f>
        <v>12.123106520547932</v>
      </c>
      <c r="I3" s="388">
        <f>'2. BL Supply'!I3</f>
        <v>13.244391571558454</v>
      </c>
      <c r="J3" s="388">
        <f>'2. BL Supply'!J3</f>
        <v>13.253021911359991</v>
      </c>
      <c r="K3" s="388">
        <f>'2. BL Supply'!K3</f>
        <v>13.239416458505309</v>
      </c>
      <c r="L3" s="380">
        <f>'2. BL Supply'!L3</f>
        <v>13.095021645778933</v>
      </c>
      <c r="M3" s="380">
        <f>'2. BL Supply'!M3</f>
        <v>12.92622967292424</v>
      </c>
      <c r="N3" s="380">
        <f>'2. BL Supply'!N3</f>
        <v>12.742381021125473</v>
      </c>
      <c r="O3" s="380">
        <f>'2. BL Supply'!O3</f>
        <v>12.549530468638961</v>
      </c>
      <c r="P3" s="380">
        <f>'2. BL Supply'!P3</f>
        <v>12.39017168080197</v>
      </c>
      <c r="Q3" s="380">
        <f>'2. BL Supply'!Q3</f>
        <v>12.31379005742756</v>
      </c>
      <c r="R3" s="380">
        <f>'2. BL Supply'!R3</f>
        <v>12.203883154182776</v>
      </c>
      <c r="S3" s="380">
        <f>'2. BL Supply'!S3</f>
        <v>12.126981570484407</v>
      </c>
      <c r="T3" s="380">
        <f>'2. BL Supply'!T3</f>
        <v>12.033494280607144</v>
      </c>
      <c r="U3" s="380">
        <f>'2. BL Supply'!U3</f>
        <v>11.939640450031327</v>
      </c>
      <c r="V3" s="380">
        <f>'2. BL Supply'!V3</f>
        <v>11.794636691744799</v>
      </c>
      <c r="W3" s="380">
        <f>'2. BL Supply'!W3</f>
        <v>11.649582356118557</v>
      </c>
      <c r="X3" s="380">
        <f>'2. BL Supply'!X3</f>
        <v>11.504216272403191</v>
      </c>
      <c r="Y3" s="380">
        <f>'2. BL Supply'!Y3</f>
        <v>11.358592298506091</v>
      </c>
      <c r="Z3" s="380">
        <f>'2. BL Supply'!Z3</f>
        <v>11.212760185182102</v>
      </c>
      <c r="AA3" s="380">
        <f>'2. BL Supply'!AA3</f>
        <v>11.10175654798449</v>
      </c>
      <c r="AB3" s="380">
        <f>'2. BL Supply'!AB3</f>
        <v>10.990719830192669</v>
      </c>
      <c r="AC3" s="380">
        <f>'2. BL Supply'!AC3</f>
        <v>10.879626490966217</v>
      </c>
      <c r="AD3" s="380">
        <f>'2. BL Supply'!AD3</f>
        <v>10.768471543826937</v>
      </c>
      <c r="AE3" s="380">
        <f>'2. BL Supply'!AE3</f>
        <v>10.657336019325044</v>
      </c>
      <c r="AF3" s="380">
        <f>'2. BL Supply'!AF3</f>
        <v>10.546182051200301</v>
      </c>
      <c r="AG3" s="380">
        <f>'2. BL Supply'!AG3</f>
        <v>10.434927939429564</v>
      </c>
      <c r="AH3" s="380">
        <f>'2. BL Supply'!AH3</f>
        <v>10.323446320685871</v>
      </c>
      <c r="AI3" s="380">
        <f>'2. BL Supply'!AI3</f>
        <v>10.211818051581352</v>
      </c>
      <c r="AJ3" s="380">
        <f>'2. BL Supply'!AJ3</f>
        <v>10.100072855908037</v>
      </c>
      <c r="AK3" s="380">
        <f>'2. BL Supply'!AK3</f>
        <v>9.9883732896645725</v>
      </c>
      <c r="AL3" s="380">
        <f>'2. BL Supply'!AL3</f>
        <v>9.8764631297845238</v>
      </c>
      <c r="AM3" s="380">
        <f>'2. BL Supply'!AM3</f>
        <v>9.7644158186476044</v>
      </c>
      <c r="AN3" s="380">
        <f>'2. BL Supply'!AN3</f>
        <v>9.652543082869899</v>
      </c>
      <c r="AO3" s="380">
        <f>'2. BL Supply'!AO3</f>
        <v>9.5409799180902866</v>
      </c>
    </row>
    <row r="4" spans="1:41" x14ac:dyDescent="0.2">
      <c r="A4" s="175"/>
      <c r="B4" s="937"/>
      <c r="C4" s="286" t="s">
        <v>629</v>
      </c>
      <c r="D4" s="378" t="s">
        <v>630</v>
      </c>
      <c r="E4" s="287" t="s">
        <v>631</v>
      </c>
      <c r="F4" s="288" t="s">
        <v>72</v>
      </c>
      <c r="G4" s="288">
        <v>2</v>
      </c>
      <c r="H4" s="379">
        <f>'2. BL Supply'!H4+'6. Preferred (Scenario Yr)'!H8</f>
        <v>0</v>
      </c>
      <c r="I4" s="388">
        <f>'2. BL Supply'!I4+'6. Preferred (Scenario Yr)'!I8</f>
        <v>0</v>
      </c>
      <c r="J4" s="388">
        <f>'2. BL Supply'!J4+'6. Preferred (Scenario Yr)'!J8</f>
        <v>0</v>
      </c>
      <c r="K4" s="388">
        <f>'2. BL Supply'!K4+'6. Preferred (Scenario Yr)'!K8</f>
        <v>0</v>
      </c>
      <c r="L4" s="380">
        <f>'2. BL Supply'!L4+'6. Preferred (Scenario Yr)'!L8</f>
        <v>0</v>
      </c>
      <c r="M4" s="380">
        <f>'2. BL Supply'!M4+'6. Preferred (Scenario Yr)'!M8</f>
        <v>0</v>
      </c>
      <c r="N4" s="380">
        <f>'2. BL Supply'!N4+'6. Preferred (Scenario Yr)'!N8</f>
        <v>0</v>
      </c>
      <c r="O4" s="380">
        <f>'2. BL Supply'!O4+'6. Preferred (Scenario Yr)'!O8</f>
        <v>0</v>
      </c>
      <c r="P4" s="380">
        <f>'2. BL Supply'!P4+'6. Preferred (Scenario Yr)'!P8</f>
        <v>0</v>
      </c>
      <c r="Q4" s="380">
        <f>'2. BL Supply'!Q4+'6. Preferred (Scenario Yr)'!Q8</f>
        <v>0</v>
      </c>
      <c r="R4" s="380">
        <f>'2. BL Supply'!R4+'6. Preferred (Scenario Yr)'!R8</f>
        <v>0</v>
      </c>
      <c r="S4" s="380">
        <f>'2. BL Supply'!S4+'6. Preferred (Scenario Yr)'!S8</f>
        <v>0</v>
      </c>
      <c r="T4" s="380">
        <f>'2. BL Supply'!T4+'6. Preferred (Scenario Yr)'!T8</f>
        <v>0</v>
      </c>
      <c r="U4" s="380">
        <f>'2. BL Supply'!U4+'6. Preferred (Scenario Yr)'!U8</f>
        <v>0</v>
      </c>
      <c r="V4" s="380">
        <f>'2. BL Supply'!V4+'6. Preferred (Scenario Yr)'!V8</f>
        <v>0</v>
      </c>
      <c r="W4" s="380">
        <f>'2. BL Supply'!W4+'6. Preferred (Scenario Yr)'!W8</f>
        <v>0</v>
      </c>
      <c r="X4" s="380">
        <f>'2. BL Supply'!X4+'6. Preferred (Scenario Yr)'!X8</f>
        <v>0</v>
      </c>
      <c r="Y4" s="380">
        <f>'2. BL Supply'!Y4+'6. Preferred (Scenario Yr)'!Y8</f>
        <v>0</v>
      </c>
      <c r="Z4" s="380">
        <f>'2. BL Supply'!Z4+'6. Preferred (Scenario Yr)'!Z8</f>
        <v>0</v>
      </c>
      <c r="AA4" s="380">
        <f>'2. BL Supply'!AA4+'6. Preferred (Scenario Yr)'!AA8</f>
        <v>0</v>
      </c>
      <c r="AB4" s="380">
        <f>'2. BL Supply'!AB4+'6. Preferred (Scenario Yr)'!AB8</f>
        <v>0</v>
      </c>
      <c r="AC4" s="380">
        <f>'2. BL Supply'!AC4+'6. Preferred (Scenario Yr)'!AC8</f>
        <v>0</v>
      </c>
      <c r="AD4" s="380">
        <f>'2. BL Supply'!AD4+'6. Preferred (Scenario Yr)'!AD8</f>
        <v>0</v>
      </c>
      <c r="AE4" s="380">
        <f>'2. BL Supply'!AE4+'6. Preferred (Scenario Yr)'!AE8</f>
        <v>0</v>
      </c>
      <c r="AF4" s="380">
        <f>'2. BL Supply'!AF4+'6. Preferred (Scenario Yr)'!AF8</f>
        <v>0</v>
      </c>
      <c r="AG4" s="380">
        <f>'2. BL Supply'!AG4+'6. Preferred (Scenario Yr)'!AG8</f>
        <v>0</v>
      </c>
      <c r="AH4" s="380">
        <f>'2. BL Supply'!AH4+'6. Preferred (Scenario Yr)'!AH8</f>
        <v>0</v>
      </c>
      <c r="AI4" s="380">
        <f>'2. BL Supply'!AI4+'6. Preferred (Scenario Yr)'!AI8</f>
        <v>0</v>
      </c>
      <c r="AJ4" s="380">
        <f>'2. BL Supply'!AJ4+'6. Preferred (Scenario Yr)'!AJ8</f>
        <v>0</v>
      </c>
      <c r="AK4" s="380">
        <f>'2. BL Supply'!AK4+'6. Preferred (Scenario Yr)'!AK8</f>
        <v>0</v>
      </c>
      <c r="AL4" s="380">
        <f>'2. BL Supply'!AL4+'6. Preferred (Scenario Yr)'!AL8</f>
        <v>0</v>
      </c>
      <c r="AM4" s="380">
        <f>'2. BL Supply'!AM4+'6. Preferred (Scenario Yr)'!AM8</f>
        <v>0</v>
      </c>
      <c r="AN4" s="380">
        <f>'2. BL Supply'!AN4+'6. Preferred (Scenario Yr)'!AN8</f>
        <v>0</v>
      </c>
      <c r="AO4" s="380">
        <f>'2. BL Supply'!AO4+'6. Preferred (Scenario Yr)'!AO8</f>
        <v>0</v>
      </c>
    </row>
    <row r="5" spans="1:41" x14ac:dyDescent="0.2">
      <c r="A5" s="289"/>
      <c r="B5" s="937"/>
      <c r="C5" s="290" t="s">
        <v>120</v>
      </c>
      <c r="D5" s="291" t="s">
        <v>120</v>
      </c>
      <c r="E5" s="292" t="s">
        <v>120</v>
      </c>
      <c r="F5" s="293" t="s">
        <v>120</v>
      </c>
      <c r="G5" s="293">
        <v>2</v>
      </c>
      <c r="H5" s="294" t="s">
        <v>120</v>
      </c>
      <c r="I5" s="295" t="s">
        <v>120</v>
      </c>
      <c r="J5" s="295" t="s">
        <v>120</v>
      </c>
      <c r="K5" s="295" t="s">
        <v>120</v>
      </c>
      <c r="L5" s="296" t="s">
        <v>120</v>
      </c>
      <c r="M5" s="296" t="s">
        <v>120</v>
      </c>
      <c r="N5" s="296" t="s">
        <v>120</v>
      </c>
      <c r="O5" s="296" t="s">
        <v>120</v>
      </c>
      <c r="P5" s="296" t="s">
        <v>120</v>
      </c>
      <c r="Q5" s="296" t="s">
        <v>120</v>
      </c>
      <c r="R5" s="296" t="s">
        <v>120</v>
      </c>
      <c r="S5" s="296" t="s">
        <v>120</v>
      </c>
      <c r="T5" s="296" t="s">
        <v>120</v>
      </c>
      <c r="U5" s="296" t="s">
        <v>120</v>
      </c>
      <c r="V5" s="296" t="s">
        <v>120</v>
      </c>
      <c r="W5" s="296" t="s">
        <v>120</v>
      </c>
      <c r="X5" s="296" t="s">
        <v>120</v>
      </c>
      <c r="Y5" s="296" t="s">
        <v>120</v>
      </c>
      <c r="Z5" s="296" t="s">
        <v>120</v>
      </c>
      <c r="AA5" s="296" t="s">
        <v>120</v>
      </c>
      <c r="AB5" s="296" t="s">
        <v>120</v>
      </c>
      <c r="AC5" s="296" t="s">
        <v>120</v>
      </c>
      <c r="AD5" s="296" t="s">
        <v>120</v>
      </c>
      <c r="AE5" s="296" t="s">
        <v>120</v>
      </c>
      <c r="AF5" s="296" t="s">
        <v>120</v>
      </c>
      <c r="AG5" s="296" t="s">
        <v>120</v>
      </c>
      <c r="AH5" s="296" t="s">
        <v>120</v>
      </c>
      <c r="AI5" s="296" t="s">
        <v>120</v>
      </c>
      <c r="AJ5" s="296" t="s">
        <v>120</v>
      </c>
      <c r="AK5" s="296" t="s">
        <v>120</v>
      </c>
      <c r="AL5" s="296" t="s">
        <v>120</v>
      </c>
      <c r="AM5" s="296" t="s">
        <v>120</v>
      </c>
      <c r="AN5" s="296" t="s">
        <v>120</v>
      </c>
      <c r="AO5" s="296" t="s">
        <v>120</v>
      </c>
    </row>
    <row r="6" spans="1:41" x14ac:dyDescent="0.2">
      <c r="A6" s="289"/>
      <c r="B6" s="937"/>
      <c r="C6" s="290" t="s">
        <v>120</v>
      </c>
      <c r="D6" s="291" t="s">
        <v>120</v>
      </c>
      <c r="E6" s="292" t="s">
        <v>120</v>
      </c>
      <c r="F6" s="293" t="s">
        <v>120</v>
      </c>
      <c r="G6" s="293">
        <v>2</v>
      </c>
      <c r="H6" s="294" t="s">
        <v>120</v>
      </c>
      <c r="I6" s="295" t="s">
        <v>120</v>
      </c>
      <c r="J6" s="295" t="s">
        <v>120</v>
      </c>
      <c r="K6" s="295" t="s">
        <v>120</v>
      </c>
      <c r="L6" s="296" t="s">
        <v>120</v>
      </c>
      <c r="M6" s="296" t="s">
        <v>120</v>
      </c>
      <c r="N6" s="296" t="s">
        <v>120</v>
      </c>
      <c r="O6" s="296" t="s">
        <v>120</v>
      </c>
      <c r="P6" s="296" t="s">
        <v>120</v>
      </c>
      <c r="Q6" s="296" t="s">
        <v>120</v>
      </c>
      <c r="R6" s="296" t="s">
        <v>120</v>
      </c>
      <c r="S6" s="296" t="s">
        <v>120</v>
      </c>
      <c r="T6" s="296" t="s">
        <v>120</v>
      </c>
      <c r="U6" s="296" t="s">
        <v>120</v>
      </c>
      <c r="V6" s="296" t="s">
        <v>120</v>
      </c>
      <c r="W6" s="296" t="s">
        <v>120</v>
      </c>
      <c r="X6" s="296" t="s">
        <v>120</v>
      </c>
      <c r="Y6" s="296" t="s">
        <v>120</v>
      </c>
      <c r="Z6" s="296" t="s">
        <v>120</v>
      </c>
      <c r="AA6" s="296" t="s">
        <v>120</v>
      </c>
      <c r="AB6" s="296" t="s">
        <v>120</v>
      </c>
      <c r="AC6" s="296" t="s">
        <v>120</v>
      </c>
      <c r="AD6" s="296" t="s">
        <v>120</v>
      </c>
      <c r="AE6" s="296" t="s">
        <v>120</v>
      </c>
      <c r="AF6" s="296" t="s">
        <v>120</v>
      </c>
      <c r="AG6" s="296" t="s">
        <v>120</v>
      </c>
      <c r="AH6" s="296" t="s">
        <v>120</v>
      </c>
      <c r="AI6" s="296" t="s">
        <v>120</v>
      </c>
      <c r="AJ6" s="296" t="s">
        <v>120</v>
      </c>
      <c r="AK6" s="296" t="s">
        <v>120</v>
      </c>
      <c r="AL6" s="296" t="s">
        <v>120</v>
      </c>
      <c r="AM6" s="296" t="s">
        <v>120</v>
      </c>
      <c r="AN6" s="296" t="s">
        <v>120</v>
      </c>
      <c r="AO6" s="296" t="s">
        <v>120</v>
      </c>
    </row>
    <row r="7" spans="1:41" ht="15.75" thickBot="1" x14ac:dyDescent="0.25">
      <c r="A7" s="289"/>
      <c r="B7" s="937"/>
      <c r="C7" s="290" t="s">
        <v>120</v>
      </c>
      <c r="D7" s="297" t="s">
        <v>120</v>
      </c>
      <c r="E7" s="292" t="s">
        <v>120</v>
      </c>
      <c r="F7" s="293" t="s">
        <v>120</v>
      </c>
      <c r="G7" s="293">
        <v>2</v>
      </c>
      <c r="H7" s="294" t="s">
        <v>120</v>
      </c>
      <c r="I7" s="295" t="s">
        <v>120</v>
      </c>
      <c r="J7" s="295" t="s">
        <v>120</v>
      </c>
      <c r="K7" s="295" t="s">
        <v>120</v>
      </c>
      <c r="L7" s="296" t="s">
        <v>120</v>
      </c>
      <c r="M7" s="296" t="s">
        <v>120</v>
      </c>
      <c r="N7" s="296" t="s">
        <v>120</v>
      </c>
      <c r="O7" s="296" t="s">
        <v>120</v>
      </c>
      <c r="P7" s="296" t="s">
        <v>120</v>
      </c>
      <c r="Q7" s="296" t="s">
        <v>120</v>
      </c>
      <c r="R7" s="296" t="s">
        <v>120</v>
      </c>
      <c r="S7" s="296" t="s">
        <v>120</v>
      </c>
      <c r="T7" s="296" t="s">
        <v>120</v>
      </c>
      <c r="U7" s="296" t="s">
        <v>120</v>
      </c>
      <c r="V7" s="296" t="s">
        <v>120</v>
      </c>
      <c r="W7" s="296" t="s">
        <v>120</v>
      </c>
      <c r="X7" s="296" t="s">
        <v>120</v>
      </c>
      <c r="Y7" s="296" t="s">
        <v>120</v>
      </c>
      <c r="Z7" s="296" t="s">
        <v>120</v>
      </c>
      <c r="AA7" s="296" t="s">
        <v>120</v>
      </c>
      <c r="AB7" s="296" t="s">
        <v>120</v>
      </c>
      <c r="AC7" s="296" t="s">
        <v>120</v>
      </c>
      <c r="AD7" s="296" t="s">
        <v>120</v>
      </c>
      <c r="AE7" s="296" t="s">
        <v>120</v>
      </c>
      <c r="AF7" s="296" t="s">
        <v>120</v>
      </c>
      <c r="AG7" s="296" t="s">
        <v>120</v>
      </c>
      <c r="AH7" s="296" t="s">
        <v>120</v>
      </c>
      <c r="AI7" s="296" t="s">
        <v>120</v>
      </c>
      <c r="AJ7" s="296" t="s">
        <v>120</v>
      </c>
      <c r="AK7" s="296" t="s">
        <v>120</v>
      </c>
      <c r="AL7" s="296" t="s">
        <v>120</v>
      </c>
      <c r="AM7" s="296" t="s">
        <v>120</v>
      </c>
      <c r="AN7" s="296" t="s">
        <v>120</v>
      </c>
      <c r="AO7" s="296" t="s">
        <v>120</v>
      </c>
    </row>
    <row r="8" spans="1:41" x14ac:dyDescent="0.2">
      <c r="A8" s="175"/>
      <c r="B8" s="937"/>
      <c r="C8" s="286" t="s">
        <v>632</v>
      </c>
      <c r="D8" s="378" t="s">
        <v>633</v>
      </c>
      <c r="E8" s="287" t="s">
        <v>634</v>
      </c>
      <c r="F8" s="288" t="s">
        <v>72</v>
      </c>
      <c r="G8" s="288">
        <v>2</v>
      </c>
      <c r="H8" s="379">
        <f>'2. BL Supply'!H7+'6. Preferred (Scenario Yr)'!H11</f>
        <v>0.27561489071038237</v>
      </c>
      <c r="I8" s="388">
        <f>'2. BL Supply'!I7+'6. Preferred (Scenario Yr)'!I11</f>
        <v>0</v>
      </c>
      <c r="J8" s="388">
        <f>'2. BL Supply'!J7+'6. Preferred (Scenario Yr)'!J11</f>
        <v>0</v>
      </c>
      <c r="K8" s="388">
        <f>'2. BL Supply'!K7+'6. Preferred (Scenario Yr)'!K11</f>
        <v>0</v>
      </c>
      <c r="L8" s="380">
        <f>'2. BL Supply'!L7+'6. Preferred (Scenario Yr)'!L11</f>
        <v>0</v>
      </c>
      <c r="M8" s="380">
        <f>'2. BL Supply'!M7+'6. Preferred (Scenario Yr)'!M11</f>
        <v>0</v>
      </c>
      <c r="N8" s="380">
        <f>'2. BL Supply'!N7+'6. Preferred (Scenario Yr)'!N11</f>
        <v>0</v>
      </c>
      <c r="O8" s="380">
        <f>'2. BL Supply'!O7+'6. Preferred (Scenario Yr)'!O11</f>
        <v>0</v>
      </c>
      <c r="P8" s="380">
        <f>'2. BL Supply'!P7+'6. Preferred (Scenario Yr)'!P11</f>
        <v>0</v>
      </c>
      <c r="Q8" s="380">
        <f>'2. BL Supply'!Q7+'6. Preferred (Scenario Yr)'!Q11</f>
        <v>0</v>
      </c>
      <c r="R8" s="380">
        <f>'2. BL Supply'!R7+'6. Preferred (Scenario Yr)'!R11</f>
        <v>0</v>
      </c>
      <c r="S8" s="380">
        <f>'2. BL Supply'!S7+'6. Preferred (Scenario Yr)'!S11</f>
        <v>0</v>
      </c>
      <c r="T8" s="380">
        <f>'2. BL Supply'!T7+'6. Preferred (Scenario Yr)'!T11</f>
        <v>0</v>
      </c>
      <c r="U8" s="380">
        <f>'2. BL Supply'!U7+'6. Preferred (Scenario Yr)'!U11</f>
        <v>0</v>
      </c>
      <c r="V8" s="380">
        <f>'2. BL Supply'!V7+'6. Preferred (Scenario Yr)'!V11</f>
        <v>0</v>
      </c>
      <c r="W8" s="380">
        <f>'2. BL Supply'!W7+'6. Preferred (Scenario Yr)'!W11</f>
        <v>0</v>
      </c>
      <c r="X8" s="380">
        <f>'2. BL Supply'!X7+'6. Preferred (Scenario Yr)'!X11</f>
        <v>0</v>
      </c>
      <c r="Y8" s="380">
        <f>'2. BL Supply'!Y7+'6. Preferred (Scenario Yr)'!Y11</f>
        <v>0</v>
      </c>
      <c r="Z8" s="380">
        <f>'2. BL Supply'!Z7+'6. Preferred (Scenario Yr)'!Z11</f>
        <v>0</v>
      </c>
      <c r="AA8" s="380">
        <f>'2. BL Supply'!AA7+'6. Preferred (Scenario Yr)'!AA11</f>
        <v>0</v>
      </c>
      <c r="AB8" s="380">
        <f>'2. BL Supply'!AB7+'6. Preferred (Scenario Yr)'!AB11</f>
        <v>0</v>
      </c>
      <c r="AC8" s="380">
        <f>'2. BL Supply'!AC7+'6. Preferred (Scenario Yr)'!AC11</f>
        <v>0</v>
      </c>
      <c r="AD8" s="380">
        <f>'2. BL Supply'!AD7+'6. Preferred (Scenario Yr)'!AD11</f>
        <v>0</v>
      </c>
      <c r="AE8" s="380">
        <f>'2. BL Supply'!AE7+'6. Preferred (Scenario Yr)'!AE11</f>
        <v>0</v>
      </c>
      <c r="AF8" s="380">
        <f>'2. BL Supply'!AF7+'6. Preferred (Scenario Yr)'!AF11</f>
        <v>0</v>
      </c>
      <c r="AG8" s="380">
        <f>'2. BL Supply'!AG7+'6. Preferred (Scenario Yr)'!AG11</f>
        <v>0</v>
      </c>
      <c r="AH8" s="380">
        <f>'2. BL Supply'!AH7+'6. Preferred (Scenario Yr)'!AH11</f>
        <v>0</v>
      </c>
      <c r="AI8" s="380">
        <f>'2. BL Supply'!AI7+'6. Preferred (Scenario Yr)'!AI11</f>
        <v>0</v>
      </c>
      <c r="AJ8" s="380">
        <f>'2. BL Supply'!AJ7+'6. Preferred (Scenario Yr)'!AJ11</f>
        <v>0</v>
      </c>
      <c r="AK8" s="380">
        <f>'2. BL Supply'!AK7+'6. Preferred (Scenario Yr)'!AK11</f>
        <v>0</v>
      </c>
      <c r="AL8" s="380">
        <f>'2. BL Supply'!AL7+'6. Preferred (Scenario Yr)'!AL11</f>
        <v>0</v>
      </c>
      <c r="AM8" s="380">
        <f>'2. BL Supply'!AM7+'6. Preferred (Scenario Yr)'!AM11</f>
        <v>0</v>
      </c>
      <c r="AN8" s="380">
        <f>'2. BL Supply'!AN7+'6. Preferred (Scenario Yr)'!AN11</f>
        <v>0</v>
      </c>
      <c r="AO8" s="380">
        <f>'2. BL Supply'!AO7+'6. Preferred (Scenario Yr)'!AO11</f>
        <v>0</v>
      </c>
    </row>
    <row r="9" spans="1:41" x14ac:dyDescent="0.2">
      <c r="A9" s="289"/>
      <c r="B9" s="937"/>
      <c r="C9" s="290" t="s">
        <v>120</v>
      </c>
      <c r="D9" s="291" t="s">
        <v>120</v>
      </c>
      <c r="E9" s="298" t="s">
        <v>120</v>
      </c>
      <c r="F9" s="299" t="s">
        <v>120</v>
      </c>
      <c r="G9" s="299">
        <v>2</v>
      </c>
      <c r="H9" s="294" t="s">
        <v>120</v>
      </c>
      <c r="I9" s="295" t="s">
        <v>120</v>
      </c>
      <c r="J9" s="295" t="s">
        <v>120</v>
      </c>
      <c r="K9" s="295" t="s">
        <v>120</v>
      </c>
      <c r="L9" s="296" t="s">
        <v>120</v>
      </c>
      <c r="M9" s="296" t="s">
        <v>120</v>
      </c>
      <c r="N9" s="296" t="s">
        <v>120</v>
      </c>
      <c r="O9" s="296" t="s">
        <v>120</v>
      </c>
      <c r="P9" s="296" t="s">
        <v>120</v>
      </c>
      <c r="Q9" s="296" t="s">
        <v>120</v>
      </c>
      <c r="R9" s="296" t="s">
        <v>120</v>
      </c>
      <c r="S9" s="296" t="s">
        <v>120</v>
      </c>
      <c r="T9" s="296" t="s">
        <v>120</v>
      </c>
      <c r="U9" s="296" t="s">
        <v>120</v>
      </c>
      <c r="V9" s="296" t="s">
        <v>120</v>
      </c>
      <c r="W9" s="296" t="s">
        <v>120</v>
      </c>
      <c r="X9" s="296" t="s">
        <v>120</v>
      </c>
      <c r="Y9" s="296" t="s">
        <v>120</v>
      </c>
      <c r="Z9" s="296" t="s">
        <v>120</v>
      </c>
      <c r="AA9" s="296" t="s">
        <v>120</v>
      </c>
      <c r="AB9" s="296" t="s">
        <v>120</v>
      </c>
      <c r="AC9" s="296" t="s">
        <v>120</v>
      </c>
      <c r="AD9" s="296" t="s">
        <v>120</v>
      </c>
      <c r="AE9" s="296" t="s">
        <v>120</v>
      </c>
      <c r="AF9" s="296" t="s">
        <v>120</v>
      </c>
      <c r="AG9" s="296" t="s">
        <v>120</v>
      </c>
      <c r="AH9" s="296" t="s">
        <v>120</v>
      </c>
      <c r="AI9" s="296" t="s">
        <v>120</v>
      </c>
      <c r="AJ9" s="296" t="s">
        <v>120</v>
      </c>
      <c r="AK9" s="296" t="s">
        <v>120</v>
      </c>
      <c r="AL9" s="296" t="s">
        <v>120</v>
      </c>
      <c r="AM9" s="296" t="s">
        <v>120</v>
      </c>
      <c r="AN9" s="296" t="s">
        <v>120</v>
      </c>
      <c r="AO9" s="296" t="s">
        <v>120</v>
      </c>
    </row>
    <row r="10" spans="1:41" x14ac:dyDescent="0.2">
      <c r="A10" s="289"/>
      <c r="B10" s="937"/>
      <c r="C10" s="290" t="s">
        <v>120</v>
      </c>
      <c r="D10" s="297" t="s">
        <v>120</v>
      </c>
      <c r="E10" s="300" t="s">
        <v>120</v>
      </c>
      <c r="F10" s="301" t="s">
        <v>120</v>
      </c>
      <c r="G10" s="299">
        <v>2</v>
      </c>
      <c r="H10" s="294" t="s">
        <v>120</v>
      </c>
      <c r="I10" s="295" t="s">
        <v>120</v>
      </c>
      <c r="J10" s="295" t="s">
        <v>120</v>
      </c>
      <c r="K10" s="295" t="s">
        <v>120</v>
      </c>
      <c r="L10" s="296" t="s">
        <v>120</v>
      </c>
      <c r="M10" s="296" t="s">
        <v>120</v>
      </c>
      <c r="N10" s="296" t="s">
        <v>120</v>
      </c>
      <c r="O10" s="296" t="s">
        <v>120</v>
      </c>
      <c r="P10" s="296" t="s">
        <v>120</v>
      </c>
      <c r="Q10" s="296" t="s">
        <v>120</v>
      </c>
      <c r="R10" s="296" t="s">
        <v>120</v>
      </c>
      <c r="S10" s="296" t="s">
        <v>120</v>
      </c>
      <c r="T10" s="296" t="s">
        <v>120</v>
      </c>
      <c r="U10" s="296" t="s">
        <v>120</v>
      </c>
      <c r="V10" s="296" t="s">
        <v>120</v>
      </c>
      <c r="W10" s="296" t="s">
        <v>120</v>
      </c>
      <c r="X10" s="296" t="s">
        <v>120</v>
      </c>
      <c r="Y10" s="296" t="s">
        <v>120</v>
      </c>
      <c r="Z10" s="296" t="s">
        <v>120</v>
      </c>
      <c r="AA10" s="296" t="s">
        <v>120</v>
      </c>
      <c r="AB10" s="296" t="s">
        <v>120</v>
      </c>
      <c r="AC10" s="296" t="s">
        <v>120</v>
      </c>
      <c r="AD10" s="296" t="s">
        <v>120</v>
      </c>
      <c r="AE10" s="296" t="s">
        <v>120</v>
      </c>
      <c r="AF10" s="296" t="s">
        <v>120</v>
      </c>
      <c r="AG10" s="296" t="s">
        <v>120</v>
      </c>
      <c r="AH10" s="296" t="s">
        <v>120</v>
      </c>
      <c r="AI10" s="296" t="s">
        <v>120</v>
      </c>
      <c r="AJ10" s="296" t="s">
        <v>120</v>
      </c>
      <c r="AK10" s="296" t="s">
        <v>120</v>
      </c>
      <c r="AL10" s="296" t="s">
        <v>120</v>
      </c>
      <c r="AM10" s="296" t="s">
        <v>120</v>
      </c>
      <c r="AN10" s="296" t="s">
        <v>120</v>
      </c>
      <c r="AO10" s="296" t="s">
        <v>120</v>
      </c>
    </row>
    <row r="11" spans="1:41" x14ac:dyDescent="0.2">
      <c r="A11" s="289"/>
      <c r="B11" s="937"/>
      <c r="C11" s="290" t="s">
        <v>120</v>
      </c>
      <c r="D11" s="297" t="s">
        <v>120</v>
      </c>
      <c r="E11" s="300" t="s">
        <v>120</v>
      </c>
      <c r="F11" s="301" t="s">
        <v>120</v>
      </c>
      <c r="G11" s="299">
        <v>2</v>
      </c>
      <c r="H11" s="294" t="s">
        <v>120</v>
      </c>
      <c r="I11" s="295" t="s">
        <v>120</v>
      </c>
      <c r="J11" s="295" t="s">
        <v>120</v>
      </c>
      <c r="K11" s="295" t="s">
        <v>120</v>
      </c>
      <c r="L11" s="296" t="s">
        <v>120</v>
      </c>
      <c r="M11" s="296" t="s">
        <v>120</v>
      </c>
      <c r="N11" s="296" t="s">
        <v>120</v>
      </c>
      <c r="O11" s="296" t="s">
        <v>120</v>
      </c>
      <c r="P11" s="296" t="s">
        <v>120</v>
      </c>
      <c r="Q11" s="296" t="s">
        <v>120</v>
      </c>
      <c r="R11" s="296" t="s">
        <v>120</v>
      </c>
      <c r="S11" s="296" t="s">
        <v>120</v>
      </c>
      <c r="T11" s="296" t="s">
        <v>120</v>
      </c>
      <c r="U11" s="296" t="s">
        <v>120</v>
      </c>
      <c r="V11" s="296" t="s">
        <v>120</v>
      </c>
      <c r="W11" s="296" t="s">
        <v>120</v>
      </c>
      <c r="X11" s="296" t="s">
        <v>120</v>
      </c>
      <c r="Y11" s="296" t="s">
        <v>120</v>
      </c>
      <c r="Z11" s="296" t="s">
        <v>120</v>
      </c>
      <c r="AA11" s="296" t="s">
        <v>120</v>
      </c>
      <c r="AB11" s="296" t="s">
        <v>120</v>
      </c>
      <c r="AC11" s="296" t="s">
        <v>120</v>
      </c>
      <c r="AD11" s="296" t="s">
        <v>120</v>
      </c>
      <c r="AE11" s="296" t="s">
        <v>120</v>
      </c>
      <c r="AF11" s="296" t="s">
        <v>120</v>
      </c>
      <c r="AG11" s="296" t="s">
        <v>120</v>
      </c>
      <c r="AH11" s="296" t="s">
        <v>120</v>
      </c>
      <c r="AI11" s="296" t="s">
        <v>120</v>
      </c>
      <c r="AJ11" s="296" t="s">
        <v>120</v>
      </c>
      <c r="AK11" s="296" t="s">
        <v>120</v>
      </c>
      <c r="AL11" s="296" t="s">
        <v>120</v>
      </c>
      <c r="AM11" s="296" t="s">
        <v>120</v>
      </c>
      <c r="AN11" s="296" t="s">
        <v>120</v>
      </c>
      <c r="AO11" s="296" t="s">
        <v>120</v>
      </c>
    </row>
    <row r="12" spans="1:41" ht="15.75" thickBot="1" x14ac:dyDescent="0.25">
      <c r="A12" s="289"/>
      <c r="B12" s="938"/>
      <c r="C12" s="302" t="s">
        <v>120</v>
      </c>
      <c r="D12" s="303" t="s">
        <v>120</v>
      </c>
      <c r="E12" s="304" t="s">
        <v>120</v>
      </c>
      <c r="F12" s="305" t="s">
        <v>120</v>
      </c>
      <c r="G12" s="305">
        <v>2</v>
      </c>
      <c r="H12" s="306" t="s">
        <v>120</v>
      </c>
      <c r="I12" s="307" t="s">
        <v>120</v>
      </c>
      <c r="J12" s="307" t="s">
        <v>120</v>
      </c>
      <c r="K12" s="307" t="s">
        <v>120</v>
      </c>
      <c r="L12" s="308" t="s">
        <v>120</v>
      </c>
      <c r="M12" s="308" t="s">
        <v>120</v>
      </c>
      <c r="N12" s="308" t="s">
        <v>120</v>
      </c>
      <c r="O12" s="308" t="s">
        <v>120</v>
      </c>
      <c r="P12" s="308" t="s">
        <v>120</v>
      </c>
      <c r="Q12" s="308" t="s">
        <v>120</v>
      </c>
      <c r="R12" s="308" t="s">
        <v>120</v>
      </c>
      <c r="S12" s="308" t="s">
        <v>120</v>
      </c>
      <c r="T12" s="308" t="s">
        <v>120</v>
      </c>
      <c r="U12" s="308" t="s">
        <v>120</v>
      </c>
      <c r="V12" s="308" t="s">
        <v>120</v>
      </c>
      <c r="W12" s="308" t="s">
        <v>120</v>
      </c>
      <c r="X12" s="308" t="s">
        <v>120</v>
      </c>
      <c r="Y12" s="308" t="s">
        <v>120</v>
      </c>
      <c r="Z12" s="308" t="s">
        <v>120</v>
      </c>
      <c r="AA12" s="308" t="s">
        <v>120</v>
      </c>
      <c r="AB12" s="308" t="s">
        <v>120</v>
      </c>
      <c r="AC12" s="308" t="s">
        <v>120</v>
      </c>
      <c r="AD12" s="308" t="s">
        <v>120</v>
      </c>
      <c r="AE12" s="308" t="s">
        <v>120</v>
      </c>
      <c r="AF12" s="308" t="s">
        <v>120</v>
      </c>
      <c r="AG12" s="308" t="s">
        <v>120</v>
      </c>
      <c r="AH12" s="308" t="s">
        <v>120</v>
      </c>
      <c r="AI12" s="308" t="s">
        <v>120</v>
      </c>
      <c r="AJ12" s="308" t="s">
        <v>120</v>
      </c>
      <c r="AK12" s="308" t="s">
        <v>120</v>
      </c>
      <c r="AL12" s="308" t="s">
        <v>120</v>
      </c>
      <c r="AM12" s="308" t="s">
        <v>120</v>
      </c>
      <c r="AN12" s="308" t="s">
        <v>120</v>
      </c>
      <c r="AO12" s="308" t="s">
        <v>120</v>
      </c>
    </row>
    <row r="13" spans="1:41" x14ac:dyDescent="0.2">
      <c r="A13" s="175"/>
      <c r="B13" s="952" t="s">
        <v>635</v>
      </c>
      <c r="C13" s="286" t="s">
        <v>636</v>
      </c>
      <c r="D13" s="378" t="s">
        <v>637</v>
      </c>
      <c r="E13" s="287" t="s">
        <v>638</v>
      </c>
      <c r="F13" s="288" t="s">
        <v>72</v>
      </c>
      <c r="G13" s="288">
        <v>2</v>
      </c>
      <c r="H13" s="379">
        <f>'2. BL Supply'!H10+'6. Preferred (Scenario Yr)'!H17</f>
        <v>0</v>
      </c>
      <c r="I13" s="388">
        <f>'2. BL Supply'!I10+'6. Preferred (Scenario Yr)'!I17</f>
        <v>0</v>
      </c>
      <c r="J13" s="388">
        <f>'2. BL Supply'!J10+'6. Preferred (Scenario Yr)'!J17</f>
        <v>0</v>
      </c>
      <c r="K13" s="388">
        <f>'2. BL Supply'!K10+'6. Preferred (Scenario Yr)'!K17</f>
        <v>0</v>
      </c>
      <c r="L13" s="380">
        <f>'2. BL Supply'!L10+'6. Preferred (Scenario Yr)'!L17</f>
        <v>0</v>
      </c>
      <c r="M13" s="380">
        <f>'2. BL Supply'!M10+'6. Preferred (Scenario Yr)'!M17</f>
        <v>0</v>
      </c>
      <c r="N13" s="380">
        <f>'2. BL Supply'!N10+'6. Preferred (Scenario Yr)'!N17</f>
        <v>0</v>
      </c>
      <c r="O13" s="380">
        <f>'2. BL Supply'!O10+'6. Preferred (Scenario Yr)'!O17</f>
        <v>0</v>
      </c>
      <c r="P13" s="380">
        <f>'2. BL Supply'!P10+'6. Preferred (Scenario Yr)'!P17</f>
        <v>0</v>
      </c>
      <c r="Q13" s="380">
        <f>'2. BL Supply'!Q10+'6. Preferred (Scenario Yr)'!Q17</f>
        <v>0</v>
      </c>
      <c r="R13" s="380">
        <f>'2. BL Supply'!R10+'6. Preferred (Scenario Yr)'!R17</f>
        <v>0</v>
      </c>
      <c r="S13" s="380">
        <f>'2. BL Supply'!S10+'6. Preferred (Scenario Yr)'!S17</f>
        <v>0</v>
      </c>
      <c r="T13" s="380">
        <f>'2. BL Supply'!T10+'6. Preferred (Scenario Yr)'!T17</f>
        <v>0</v>
      </c>
      <c r="U13" s="380">
        <f>'2. BL Supply'!U10+'6. Preferred (Scenario Yr)'!U17</f>
        <v>0</v>
      </c>
      <c r="V13" s="380">
        <f>'2. BL Supply'!V10+'6. Preferred (Scenario Yr)'!V17</f>
        <v>0</v>
      </c>
      <c r="W13" s="380">
        <f>'2. BL Supply'!W10+'6. Preferred (Scenario Yr)'!W17</f>
        <v>0</v>
      </c>
      <c r="X13" s="380">
        <f>'2. BL Supply'!X10+'6. Preferred (Scenario Yr)'!X17</f>
        <v>0</v>
      </c>
      <c r="Y13" s="380">
        <f>'2. BL Supply'!Y10+'6. Preferred (Scenario Yr)'!Y17</f>
        <v>0</v>
      </c>
      <c r="Z13" s="380">
        <f>'2. BL Supply'!Z10+'6. Preferred (Scenario Yr)'!Z17</f>
        <v>0</v>
      </c>
      <c r="AA13" s="380">
        <f>'2. BL Supply'!AA10+'6. Preferred (Scenario Yr)'!AA17</f>
        <v>0</v>
      </c>
      <c r="AB13" s="380">
        <f>'2. BL Supply'!AB10+'6. Preferred (Scenario Yr)'!AB17</f>
        <v>0</v>
      </c>
      <c r="AC13" s="380">
        <f>'2. BL Supply'!AC10+'6. Preferred (Scenario Yr)'!AC17</f>
        <v>0</v>
      </c>
      <c r="AD13" s="380">
        <f>'2. BL Supply'!AD10+'6. Preferred (Scenario Yr)'!AD17</f>
        <v>0</v>
      </c>
      <c r="AE13" s="380">
        <f>'2. BL Supply'!AE10+'6. Preferred (Scenario Yr)'!AE17</f>
        <v>0</v>
      </c>
      <c r="AF13" s="380">
        <f>'2. BL Supply'!AF10+'6. Preferred (Scenario Yr)'!AF17</f>
        <v>0</v>
      </c>
      <c r="AG13" s="380">
        <f>'2. BL Supply'!AG10+'6. Preferred (Scenario Yr)'!AG17</f>
        <v>0</v>
      </c>
      <c r="AH13" s="380">
        <f>'2. BL Supply'!AH10+'6. Preferred (Scenario Yr)'!AH17</f>
        <v>0</v>
      </c>
      <c r="AI13" s="380">
        <f>'2. BL Supply'!AI10+'6. Preferred (Scenario Yr)'!AI17</f>
        <v>0</v>
      </c>
      <c r="AJ13" s="380">
        <f>'2. BL Supply'!AJ10+'6. Preferred (Scenario Yr)'!AJ17</f>
        <v>0</v>
      </c>
      <c r="AK13" s="380">
        <f>'2. BL Supply'!AK10+'6. Preferred (Scenario Yr)'!AK17</f>
        <v>0</v>
      </c>
      <c r="AL13" s="380">
        <f>'2. BL Supply'!AL10+'6. Preferred (Scenario Yr)'!AL17</f>
        <v>0</v>
      </c>
      <c r="AM13" s="380">
        <f>'2. BL Supply'!AM10+'6. Preferred (Scenario Yr)'!AM17</f>
        <v>0</v>
      </c>
      <c r="AN13" s="380">
        <f>'2. BL Supply'!AN10+'6. Preferred (Scenario Yr)'!AN17</f>
        <v>0</v>
      </c>
      <c r="AO13" s="380">
        <f>'2. BL Supply'!AO10+'6. Preferred (Scenario Yr)'!AO17</f>
        <v>0</v>
      </c>
    </row>
    <row r="14" spans="1:41" x14ac:dyDescent="0.2">
      <c r="A14" s="289"/>
      <c r="B14" s="953"/>
      <c r="C14" s="290" t="s">
        <v>120</v>
      </c>
      <c r="D14" s="297" t="s">
        <v>120</v>
      </c>
      <c r="E14" s="292" t="s">
        <v>120</v>
      </c>
      <c r="F14" s="293" t="s">
        <v>120</v>
      </c>
      <c r="G14" s="293">
        <v>2</v>
      </c>
      <c r="H14" s="294" t="s">
        <v>120</v>
      </c>
      <c r="I14" s="295" t="s">
        <v>120</v>
      </c>
      <c r="J14" s="295" t="s">
        <v>120</v>
      </c>
      <c r="K14" s="295" t="s">
        <v>120</v>
      </c>
      <c r="L14" s="296" t="s">
        <v>120</v>
      </c>
      <c r="M14" s="296" t="s">
        <v>120</v>
      </c>
      <c r="N14" s="296" t="s">
        <v>120</v>
      </c>
      <c r="O14" s="296" t="s">
        <v>120</v>
      </c>
      <c r="P14" s="296" t="s">
        <v>120</v>
      </c>
      <c r="Q14" s="296" t="s">
        <v>120</v>
      </c>
      <c r="R14" s="296" t="s">
        <v>120</v>
      </c>
      <c r="S14" s="296" t="s">
        <v>120</v>
      </c>
      <c r="T14" s="296" t="s">
        <v>120</v>
      </c>
      <c r="U14" s="296" t="s">
        <v>120</v>
      </c>
      <c r="V14" s="296" t="s">
        <v>120</v>
      </c>
      <c r="W14" s="296" t="s">
        <v>120</v>
      </c>
      <c r="X14" s="296" t="s">
        <v>120</v>
      </c>
      <c r="Y14" s="296" t="s">
        <v>120</v>
      </c>
      <c r="Z14" s="296" t="s">
        <v>120</v>
      </c>
      <c r="AA14" s="296" t="s">
        <v>120</v>
      </c>
      <c r="AB14" s="296" t="s">
        <v>120</v>
      </c>
      <c r="AC14" s="296" t="s">
        <v>120</v>
      </c>
      <c r="AD14" s="296" t="s">
        <v>120</v>
      </c>
      <c r="AE14" s="296" t="s">
        <v>120</v>
      </c>
      <c r="AF14" s="296" t="s">
        <v>120</v>
      </c>
      <c r="AG14" s="296" t="s">
        <v>120</v>
      </c>
      <c r="AH14" s="296" t="s">
        <v>120</v>
      </c>
      <c r="AI14" s="296" t="s">
        <v>120</v>
      </c>
      <c r="AJ14" s="296" t="s">
        <v>120</v>
      </c>
      <c r="AK14" s="296" t="s">
        <v>120</v>
      </c>
      <c r="AL14" s="296" t="s">
        <v>120</v>
      </c>
      <c r="AM14" s="296" t="s">
        <v>120</v>
      </c>
      <c r="AN14" s="296" t="s">
        <v>120</v>
      </c>
      <c r="AO14" s="296" t="s">
        <v>120</v>
      </c>
    </row>
    <row r="15" spans="1:41" x14ac:dyDescent="0.2">
      <c r="A15" s="289"/>
      <c r="B15" s="953"/>
      <c r="C15" s="290" t="s">
        <v>120</v>
      </c>
      <c r="D15" s="297" t="s">
        <v>120</v>
      </c>
      <c r="E15" s="292" t="s">
        <v>120</v>
      </c>
      <c r="F15" s="293" t="s">
        <v>120</v>
      </c>
      <c r="G15" s="293">
        <v>2</v>
      </c>
      <c r="H15" s="294" t="s">
        <v>120</v>
      </c>
      <c r="I15" s="295" t="s">
        <v>120</v>
      </c>
      <c r="J15" s="295" t="s">
        <v>120</v>
      </c>
      <c r="K15" s="295" t="s">
        <v>120</v>
      </c>
      <c r="L15" s="296" t="s">
        <v>120</v>
      </c>
      <c r="M15" s="296" t="s">
        <v>120</v>
      </c>
      <c r="N15" s="296" t="s">
        <v>120</v>
      </c>
      <c r="O15" s="296" t="s">
        <v>120</v>
      </c>
      <c r="P15" s="296" t="s">
        <v>120</v>
      </c>
      <c r="Q15" s="296" t="s">
        <v>120</v>
      </c>
      <c r="R15" s="296" t="s">
        <v>120</v>
      </c>
      <c r="S15" s="296" t="s">
        <v>120</v>
      </c>
      <c r="T15" s="296" t="s">
        <v>120</v>
      </c>
      <c r="U15" s="296" t="s">
        <v>120</v>
      </c>
      <c r="V15" s="296" t="s">
        <v>120</v>
      </c>
      <c r="W15" s="296" t="s">
        <v>120</v>
      </c>
      <c r="X15" s="296" t="s">
        <v>120</v>
      </c>
      <c r="Y15" s="296" t="s">
        <v>120</v>
      </c>
      <c r="Z15" s="296" t="s">
        <v>120</v>
      </c>
      <c r="AA15" s="296" t="s">
        <v>120</v>
      </c>
      <c r="AB15" s="296" t="s">
        <v>120</v>
      </c>
      <c r="AC15" s="296" t="s">
        <v>120</v>
      </c>
      <c r="AD15" s="296" t="s">
        <v>120</v>
      </c>
      <c r="AE15" s="296" t="s">
        <v>120</v>
      </c>
      <c r="AF15" s="296" t="s">
        <v>120</v>
      </c>
      <c r="AG15" s="296" t="s">
        <v>120</v>
      </c>
      <c r="AH15" s="296" t="s">
        <v>120</v>
      </c>
      <c r="AI15" s="296" t="s">
        <v>120</v>
      </c>
      <c r="AJ15" s="296" t="s">
        <v>120</v>
      </c>
      <c r="AK15" s="296" t="s">
        <v>120</v>
      </c>
      <c r="AL15" s="296" t="s">
        <v>120</v>
      </c>
      <c r="AM15" s="296" t="s">
        <v>120</v>
      </c>
      <c r="AN15" s="296" t="s">
        <v>120</v>
      </c>
      <c r="AO15" s="296" t="s">
        <v>120</v>
      </c>
    </row>
    <row r="16" spans="1:41" ht="15.75" thickBot="1" x14ac:dyDescent="0.25">
      <c r="A16" s="289"/>
      <c r="B16" s="953"/>
      <c r="C16" s="290" t="s">
        <v>120</v>
      </c>
      <c r="D16" s="297" t="s">
        <v>120</v>
      </c>
      <c r="E16" s="292" t="s">
        <v>120</v>
      </c>
      <c r="F16" s="293" t="s">
        <v>120</v>
      </c>
      <c r="G16" s="293">
        <v>2</v>
      </c>
      <c r="H16" s="294" t="s">
        <v>120</v>
      </c>
      <c r="I16" s="295" t="s">
        <v>120</v>
      </c>
      <c r="J16" s="295" t="s">
        <v>120</v>
      </c>
      <c r="K16" s="295" t="s">
        <v>120</v>
      </c>
      <c r="L16" s="296" t="s">
        <v>120</v>
      </c>
      <c r="M16" s="296" t="s">
        <v>120</v>
      </c>
      <c r="N16" s="296" t="s">
        <v>120</v>
      </c>
      <c r="O16" s="296" t="s">
        <v>120</v>
      </c>
      <c r="P16" s="296" t="s">
        <v>120</v>
      </c>
      <c r="Q16" s="296" t="s">
        <v>120</v>
      </c>
      <c r="R16" s="296" t="s">
        <v>120</v>
      </c>
      <c r="S16" s="296" t="s">
        <v>120</v>
      </c>
      <c r="T16" s="296" t="s">
        <v>120</v>
      </c>
      <c r="U16" s="296" t="s">
        <v>120</v>
      </c>
      <c r="V16" s="296" t="s">
        <v>120</v>
      </c>
      <c r="W16" s="296" t="s">
        <v>120</v>
      </c>
      <c r="X16" s="296" t="s">
        <v>120</v>
      </c>
      <c r="Y16" s="296" t="s">
        <v>120</v>
      </c>
      <c r="Z16" s="296" t="s">
        <v>120</v>
      </c>
      <c r="AA16" s="296" t="s">
        <v>120</v>
      </c>
      <c r="AB16" s="296" t="s">
        <v>120</v>
      </c>
      <c r="AC16" s="296" t="s">
        <v>120</v>
      </c>
      <c r="AD16" s="296" t="s">
        <v>120</v>
      </c>
      <c r="AE16" s="296" t="s">
        <v>120</v>
      </c>
      <c r="AF16" s="296" t="s">
        <v>120</v>
      </c>
      <c r="AG16" s="296" t="s">
        <v>120</v>
      </c>
      <c r="AH16" s="296" t="s">
        <v>120</v>
      </c>
      <c r="AI16" s="296" t="s">
        <v>120</v>
      </c>
      <c r="AJ16" s="296" t="s">
        <v>120</v>
      </c>
      <c r="AK16" s="296" t="s">
        <v>120</v>
      </c>
      <c r="AL16" s="296" t="s">
        <v>120</v>
      </c>
      <c r="AM16" s="296" t="s">
        <v>120</v>
      </c>
      <c r="AN16" s="296" t="s">
        <v>120</v>
      </c>
      <c r="AO16" s="296" t="s">
        <v>120</v>
      </c>
    </row>
    <row r="17" spans="1:41" x14ac:dyDescent="0.2">
      <c r="A17" s="175"/>
      <c r="B17" s="953"/>
      <c r="C17" s="286" t="s">
        <v>639</v>
      </c>
      <c r="D17" s="384" t="s">
        <v>640</v>
      </c>
      <c r="E17" s="287" t="s">
        <v>641</v>
      </c>
      <c r="F17" s="288" t="s">
        <v>72</v>
      </c>
      <c r="G17" s="288">
        <v>2</v>
      </c>
      <c r="H17" s="379">
        <f>'2. BL Supply'!H14+'6. Preferred (Scenario Yr)'!H24</f>
        <v>0.33838462483875786</v>
      </c>
      <c r="I17" s="388">
        <f>'2. BL Supply'!I14+'6. Preferred (Scenario Yr)'!I24</f>
        <v>0.34674703482033548</v>
      </c>
      <c r="J17" s="388">
        <f>'2. BL Supply'!J14+'6. Preferred (Scenario Yr)'!J24</f>
        <v>0.35525346508527295</v>
      </c>
      <c r="K17" s="388">
        <f>'2. BL Supply'!K14+'6. Preferred (Scenario Yr)'!K24</f>
        <v>0.36051932176768725</v>
      </c>
      <c r="L17" s="380">
        <f>'2. BL Supply'!L14+'6. Preferred (Scenario Yr)'!L24</f>
        <v>0.35284599669191152</v>
      </c>
      <c r="M17" s="380">
        <f>'2. BL Supply'!M14+'6. Preferred (Scenario Yr)'!M24</f>
        <v>0.34573316062866416</v>
      </c>
      <c r="N17" s="380">
        <f>'2. BL Supply'!N14+'6. Preferred (Scenario Yr)'!N24</f>
        <v>0.33116064119647148</v>
      </c>
      <c r="O17" s="380">
        <f>'2. BL Supply'!O14+'6. Preferred (Scenario Yr)'!O24</f>
        <v>0.31873701382662256</v>
      </c>
      <c r="P17" s="380">
        <f>'2. BL Supply'!P14+'6. Preferred (Scenario Yr)'!P24</f>
        <v>0.3114002780012608</v>
      </c>
      <c r="Q17" s="380">
        <f>'2. BL Supply'!Q14+'6. Preferred (Scenario Yr)'!Q24</f>
        <v>0.28840715543946632</v>
      </c>
      <c r="R17" s="380">
        <f>'2. BL Supply'!R14+'6. Preferred (Scenario Yr)'!R24</f>
        <v>0.28246719118257135</v>
      </c>
      <c r="S17" s="380">
        <f>'2. BL Supply'!S14+'6. Preferred (Scenario Yr)'!S24</f>
        <v>0.28157873758132024</v>
      </c>
      <c r="T17" s="380">
        <f>'2. BL Supply'!T14+'6. Preferred (Scenario Yr)'!T24</f>
        <v>0.27785904852327126</v>
      </c>
      <c r="U17" s="380">
        <f>'2. BL Supply'!U14+'6. Preferred (Scenario Yr)'!U24</f>
        <v>0.2724097647368624</v>
      </c>
      <c r="V17" s="380">
        <f>'2. BL Supply'!V14+'6. Preferred (Scenario Yr)'!V24</f>
        <v>0.24661706794018795</v>
      </c>
      <c r="W17" s="380">
        <f>'2. BL Supply'!W14+'6. Preferred (Scenario Yr)'!W24</f>
        <v>0.23507737763183928</v>
      </c>
      <c r="X17" s="380">
        <f>'2. BL Supply'!X14+'6. Preferred (Scenario Yr)'!X24</f>
        <v>0.22331932785984521</v>
      </c>
      <c r="Y17" s="380">
        <f>'2. BL Supply'!Y14+'6. Preferred (Scenario Yr)'!Y24</f>
        <v>0.21202297279219379</v>
      </c>
      <c r="Z17" s="380">
        <f>'2. BL Supply'!Z14+'6. Preferred (Scenario Yr)'!Z24</f>
        <v>0.20033477432620239</v>
      </c>
      <c r="AA17" s="380">
        <f>'2. BL Supply'!AA14+'6. Preferred (Scenario Yr)'!AA24</f>
        <v>0.1795112234256564</v>
      </c>
      <c r="AB17" s="380">
        <f>'2. BL Supply'!AB14+'6. Preferred (Scenario Yr)'!AB24</f>
        <v>0.17160000514184104</v>
      </c>
      <c r="AC17" s="380">
        <f>'2. BL Supply'!AC14+'6. Preferred (Scenario Yr)'!AC24</f>
        <v>0.16295243463640172</v>
      </c>
      <c r="AD17" s="380">
        <f>'2. BL Supply'!AD14+'6. Preferred (Scenario Yr)'!AD24</f>
        <v>0.15531268200867054</v>
      </c>
      <c r="AE17" s="380">
        <f>'2. BL Supply'!AE14+'6. Preferred (Scenario Yr)'!AE24</f>
        <v>0.14809441951181168</v>
      </c>
      <c r="AF17" s="380">
        <f>'2. BL Supply'!AF14+'6. Preferred (Scenario Yr)'!AF24</f>
        <v>0.12818409528943314</v>
      </c>
      <c r="AG17" s="380">
        <f>'2. BL Supply'!AG14+'6. Preferred (Scenario Yr)'!AG24</f>
        <v>0.12022770583613809</v>
      </c>
      <c r="AH17" s="380">
        <f>'2. BL Supply'!AH14+'6. Preferred (Scenario Yr)'!AH24</f>
        <v>0.11330718286938668</v>
      </c>
      <c r="AI17" s="380">
        <f>'2. BL Supply'!AI14+'6. Preferred (Scenario Yr)'!AI24</f>
        <v>0.10557481990042891</v>
      </c>
      <c r="AJ17" s="380">
        <f>'2. BL Supply'!AJ14+'6. Preferred (Scenario Yr)'!AJ24</f>
        <v>9.7326202930829192E-2</v>
      </c>
      <c r="AK17" s="380">
        <f>'2. BL Supply'!AK14+'6. Preferred (Scenario Yr)'!AK24</f>
        <v>8.9594054183641553E-2</v>
      </c>
      <c r="AL17" s="380">
        <f>'2. BL Supply'!AL14+'6. Preferred (Scenario Yr)'!AL24</f>
        <v>8.2840846779362071E-2</v>
      </c>
      <c r="AM17" s="380">
        <f>'2. BL Supply'!AM14+'6. Preferred (Scenario Yr)'!AM24</f>
        <v>7.4806191854883936E-2</v>
      </c>
      <c r="AN17" s="380">
        <f>'2. BL Supply'!AN14+'6. Preferred (Scenario Yr)'!AN24</f>
        <v>6.7115900007575224E-2</v>
      </c>
      <c r="AO17" s="380">
        <f>'2. BL Supply'!AO14+'6. Preferred (Scenario Yr)'!AO24</f>
        <v>5.9389762640626204E-2</v>
      </c>
    </row>
    <row r="18" spans="1:41" x14ac:dyDescent="0.2">
      <c r="A18" s="289"/>
      <c r="B18" s="953"/>
      <c r="C18" s="290" t="s">
        <v>120</v>
      </c>
      <c r="D18" s="309" t="s">
        <v>120</v>
      </c>
      <c r="E18" s="298" t="s">
        <v>120</v>
      </c>
      <c r="F18" s="299" t="s">
        <v>120</v>
      </c>
      <c r="G18" s="299">
        <v>2</v>
      </c>
      <c r="H18" s="294" t="s">
        <v>120</v>
      </c>
      <c r="I18" s="295" t="s">
        <v>120</v>
      </c>
      <c r="J18" s="295" t="s">
        <v>120</v>
      </c>
      <c r="K18" s="295" t="s">
        <v>120</v>
      </c>
      <c r="L18" s="296" t="s">
        <v>642</v>
      </c>
      <c r="M18" s="296" t="s">
        <v>120</v>
      </c>
      <c r="N18" s="296" t="s">
        <v>120</v>
      </c>
      <c r="O18" s="296" t="s">
        <v>120</v>
      </c>
      <c r="P18" s="296" t="s">
        <v>120</v>
      </c>
      <c r="Q18" s="296" t="s">
        <v>120</v>
      </c>
      <c r="R18" s="296" t="s">
        <v>120</v>
      </c>
      <c r="S18" s="296" t="s">
        <v>120</v>
      </c>
      <c r="T18" s="296" t="s">
        <v>120</v>
      </c>
      <c r="U18" s="296" t="s">
        <v>120</v>
      </c>
      <c r="V18" s="296" t="s">
        <v>120</v>
      </c>
      <c r="W18" s="296" t="s">
        <v>120</v>
      </c>
      <c r="X18" s="296" t="s">
        <v>120</v>
      </c>
      <c r="Y18" s="296" t="s">
        <v>120</v>
      </c>
      <c r="Z18" s="296" t="s">
        <v>120</v>
      </c>
      <c r="AA18" s="296" t="s">
        <v>120</v>
      </c>
      <c r="AB18" s="296" t="s">
        <v>120</v>
      </c>
      <c r="AC18" s="296" t="s">
        <v>120</v>
      </c>
      <c r="AD18" s="296" t="s">
        <v>120</v>
      </c>
      <c r="AE18" s="296" t="s">
        <v>120</v>
      </c>
      <c r="AF18" s="296" t="s">
        <v>120</v>
      </c>
      <c r="AG18" s="296" t="s">
        <v>120</v>
      </c>
      <c r="AH18" s="296" t="s">
        <v>120</v>
      </c>
      <c r="AI18" s="296" t="s">
        <v>120</v>
      </c>
      <c r="AJ18" s="296" t="s">
        <v>120</v>
      </c>
      <c r="AK18" s="296" t="s">
        <v>120</v>
      </c>
      <c r="AL18" s="296" t="s">
        <v>120</v>
      </c>
      <c r="AM18" s="296" t="s">
        <v>120</v>
      </c>
      <c r="AN18" s="296" t="s">
        <v>120</v>
      </c>
      <c r="AO18" s="296" t="s">
        <v>120</v>
      </c>
    </row>
    <row r="19" spans="1:41" x14ac:dyDescent="0.2">
      <c r="A19" s="289"/>
      <c r="B19" s="953"/>
      <c r="C19" s="290" t="s">
        <v>120</v>
      </c>
      <c r="D19" s="309" t="s">
        <v>120</v>
      </c>
      <c r="E19" s="298" t="s">
        <v>120</v>
      </c>
      <c r="F19" s="299" t="s">
        <v>120</v>
      </c>
      <c r="G19" s="299">
        <v>2</v>
      </c>
      <c r="H19" s="294" t="s">
        <v>120</v>
      </c>
      <c r="I19" s="295" t="s">
        <v>120</v>
      </c>
      <c r="J19" s="295" t="s">
        <v>120</v>
      </c>
      <c r="K19" s="295" t="s">
        <v>120</v>
      </c>
      <c r="L19" s="296" t="s">
        <v>120</v>
      </c>
      <c r="M19" s="296" t="s">
        <v>120</v>
      </c>
      <c r="N19" s="296" t="s">
        <v>120</v>
      </c>
      <c r="O19" s="296" t="s">
        <v>120</v>
      </c>
      <c r="P19" s="296" t="s">
        <v>120</v>
      </c>
      <c r="Q19" s="296" t="s">
        <v>120</v>
      </c>
      <c r="R19" s="296" t="s">
        <v>120</v>
      </c>
      <c r="S19" s="296" t="s">
        <v>120</v>
      </c>
      <c r="T19" s="296" t="s">
        <v>120</v>
      </c>
      <c r="U19" s="296" t="s">
        <v>120</v>
      </c>
      <c r="V19" s="296" t="s">
        <v>120</v>
      </c>
      <c r="W19" s="296" t="s">
        <v>120</v>
      </c>
      <c r="X19" s="296" t="s">
        <v>120</v>
      </c>
      <c r="Y19" s="296" t="s">
        <v>120</v>
      </c>
      <c r="Z19" s="296" t="s">
        <v>120</v>
      </c>
      <c r="AA19" s="296" t="s">
        <v>120</v>
      </c>
      <c r="AB19" s="296" t="s">
        <v>120</v>
      </c>
      <c r="AC19" s="296" t="s">
        <v>120</v>
      </c>
      <c r="AD19" s="296" t="s">
        <v>120</v>
      </c>
      <c r="AE19" s="296" t="s">
        <v>120</v>
      </c>
      <c r="AF19" s="296" t="s">
        <v>120</v>
      </c>
      <c r="AG19" s="296" t="s">
        <v>120</v>
      </c>
      <c r="AH19" s="296" t="s">
        <v>120</v>
      </c>
      <c r="AI19" s="296" t="s">
        <v>120</v>
      </c>
      <c r="AJ19" s="296" t="s">
        <v>120</v>
      </c>
      <c r="AK19" s="296" t="s">
        <v>120</v>
      </c>
      <c r="AL19" s="296" t="s">
        <v>120</v>
      </c>
      <c r="AM19" s="296" t="s">
        <v>120</v>
      </c>
      <c r="AN19" s="296" t="s">
        <v>120</v>
      </c>
      <c r="AO19" s="296" t="s">
        <v>120</v>
      </c>
    </row>
    <row r="20" spans="1:41" ht="15.75" thickBot="1" x14ac:dyDescent="0.25">
      <c r="A20" s="289"/>
      <c r="B20" s="953"/>
      <c r="C20" s="290" t="s">
        <v>120</v>
      </c>
      <c r="D20" s="291" t="s">
        <v>120</v>
      </c>
      <c r="E20" s="310" t="s">
        <v>120</v>
      </c>
      <c r="F20" s="293" t="s">
        <v>120</v>
      </c>
      <c r="G20" s="293">
        <v>2</v>
      </c>
      <c r="H20" s="294" t="s">
        <v>120</v>
      </c>
      <c r="I20" s="295" t="s">
        <v>120</v>
      </c>
      <c r="J20" s="295" t="s">
        <v>120</v>
      </c>
      <c r="K20" s="295" t="s">
        <v>120</v>
      </c>
      <c r="L20" s="296" t="s">
        <v>120</v>
      </c>
      <c r="M20" s="296" t="s">
        <v>120</v>
      </c>
      <c r="N20" s="296" t="s">
        <v>120</v>
      </c>
      <c r="O20" s="296" t="s">
        <v>120</v>
      </c>
      <c r="P20" s="296" t="s">
        <v>120</v>
      </c>
      <c r="Q20" s="296" t="s">
        <v>120</v>
      </c>
      <c r="R20" s="296" t="s">
        <v>120</v>
      </c>
      <c r="S20" s="296" t="s">
        <v>120</v>
      </c>
      <c r="T20" s="296" t="s">
        <v>120</v>
      </c>
      <c r="U20" s="296" t="s">
        <v>120</v>
      </c>
      <c r="V20" s="296" t="s">
        <v>120</v>
      </c>
      <c r="W20" s="296" t="s">
        <v>120</v>
      </c>
      <c r="X20" s="296" t="s">
        <v>120</v>
      </c>
      <c r="Y20" s="296" t="s">
        <v>120</v>
      </c>
      <c r="Z20" s="296" t="s">
        <v>120</v>
      </c>
      <c r="AA20" s="296" t="s">
        <v>120</v>
      </c>
      <c r="AB20" s="296" t="s">
        <v>120</v>
      </c>
      <c r="AC20" s="296" t="s">
        <v>120</v>
      </c>
      <c r="AD20" s="296" t="s">
        <v>120</v>
      </c>
      <c r="AE20" s="296" t="s">
        <v>120</v>
      </c>
      <c r="AF20" s="296" t="s">
        <v>120</v>
      </c>
      <c r="AG20" s="296" t="s">
        <v>120</v>
      </c>
      <c r="AH20" s="296" t="s">
        <v>120</v>
      </c>
      <c r="AI20" s="296" t="s">
        <v>120</v>
      </c>
      <c r="AJ20" s="296" t="s">
        <v>120</v>
      </c>
      <c r="AK20" s="296" t="s">
        <v>120</v>
      </c>
      <c r="AL20" s="296" t="s">
        <v>120</v>
      </c>
      <c r="AM20" s="296" t="s">
        <v>120</v>
      </c>
      <c r="AN20" s="296" t="s">
        <v>120</v>
      </c>
      <c r="AO20" s="296" t="s">
        <v>120</v>
      </c>
    </row>
    <row r="21" spans="1:41" ht="25.5" x14ac:dyDescent="0.2">
      <c r="A21" s="175"/>
      <c r="B21" s="953"/>
      <c r="C21" s="286" t="s">
        <v>643</v>
      </c>
      <c r="D21" s="384" t="s">
        <v>644</v>
      </c>
      <c r="E21" s="817" t="s">
        <v>785</v>
      </c>
      <c r="F21" s="288"/>
      <c r="G21" s="288">
        <v>2</v>
      </c>
      <c r="H21" s="379">
        <f>'2. BL Supply'!H17+'2. BL Supply'!H18+'6. Preferred (Scenario Yr)'!H27+'6. Preferred (Scenario Yr)'!H5</f>
        <v>17.443000000000001</v>
      </c>
      <c r="I21" s="388">
        <f>'2. BL Supply'!I17+'2. BL Supply'!I18+'6. Preferred (Scenario Yr)'!I27+'6. Preferred (Scenario Yr)'!I5</f>
        <v>17.411759333333336</v>
      </c>
      <c r="J21" s="388">
        <f>'2. BL Supply'!J17+'2. BL Supply'!J18+'6. Preferred (Scenario Yr)'!J27+'6. Preferred (Scenario Yr)'!J5</f>
        <v>17.380518666666667</v>
      </c>
      <c r="K21" s="388">
        <f>'2. BL Supply'!K17+'2. BL Supply'!K18+'6. Preferred (Scenario Yr)'!K27+'6. Preferred (Scenario Yr)'!K5</f>
        <v>17.349278000000002</v>
      </c>
      <c r="L21" s="380">
        <f>'2. BL Supply'!L17+'2. BL Supply'!L18+'6. Preferred (Scenario Yr)'!L27+'6. Preferred (Scenario Yr)'!L5</f>
        <v>17.318037333333336</v>
      </c>
      <c r="M21" s="380">
        <f>'2. BL Supply'!M17+'2. BL Supply'!M18+'6. Preferred (Scenario Yr)'!M27+'6. Preferred (Scenario Yr)'!M5</f>
        <v>17.286796666666667</v>
      </c>
      <c r="N21" s="380">
        <f>'2. BL Supply'!N17+'2. BL Supply'!N18+'6. Preferred (Scenario Yr)'!N27+'6. Preferred (Scenario Yr)'!N5</f>
        <v>17.255556000000002</v>
      </c>
      <c r="O21" s="380">
        <f>'2. BL Supply'!O17+'2. BL Supply'!O18+'6. Preferred (Scenario Yr)'!O27+'6. Preferred (Scenario Yr)'!O5</f>
        <v>17.224315333333337</v>
      </c>
      <c r="P21" s="380">
        <f>'2. BL Supply'!P17+'2. BL Supply'!P18+'6. Preferred (Scenario Yr)'!P27+'6. Preferred (Scenario Yr)'!P5</f>
        <v>17.193074666666668</v>
      </c>
      <c r="Q21" s="380">
        <f>'2. BL Supply'!Q17+'2. BL Supply'!Q18+'6. Preferred (Scenario Yr)'!Q27+'6. Preferred (Scenario Yr)'!Q5</f>
        <v>17.161834000000002</v>
      </c>
      <c r="R21" s="380">
        <f>'2. BL Supply'!R17+'2. BL Supply'!R18+'6. Preferred (Scenario Yr)'!R27+'6. Preferred (Scenario Yr)'!R5</f>
        <v>17.130593333333337</v>
      </c>
      <c r="S21" s="380">
        <f>'2. BL Supply'!S17+'2. BL Supply'!S18+'6. Preferred (Scenario Yr)'!S27+'6. Preferred (Scenario Yr)'!S5</f>
        <v>17.099352666666668</v>
      </c>
      <c r="T21" s="380">
        <f>'2. BL Supply'!T17+'2. BL Supply'!T18+'6. Preferred (Scenario Yr)'!T27+'6. Preferred (Scenario Yr)'!T5</f>
        <v>17.068112000000003</v>
      </c>
      <c r="U21" s="380">
        <f>'2. BL Supply'!U17+'2. BL Supply'!U18+'6. Preferred (Scenario Yr)'!U27+'6. Preferred (Scenario Yr)'!U5</f>
        <v>17.036871333333337</v>
      </c>
      <c r="V21" s="380">
        <f>'2. BL Supply'!V17+'2. BL Supply'!V18+'6. Preferred (Scenario Yr)'!V27+'6. Preferred (Scenario Yr)'!V5</f>
        <v>17.013440833333338</v>
      </c>
      <c r="W21" s="380">
        <f>'2. BL Supply'!W17+'2. BL Supply'!W18+'6. Preferred (Scenario Yr)'!W27+'6. Preferred (Scenario Yr)'!W5</f>
        <v>17.005630666666669</v>
      </c>
      <c r="X21" s="380">
        <f>'2. BL Supply'!X17+'2. BL Supply'!X18+'6. Preferred (Scenario Yr)'!X27+'6. Preferred (Scenario Yr)'!X5</f>
        <v>16.997820500000003</v>
      </c>
      <c r="Y21" s="380">
        <f>'2. BL Supply'!Y17+'2. BL Supply'!Y18+'6. Preferred (Scenario Yr)'!Y27+'6. Preferred (Scenario Yr)'!Y5</f>
        <v>16.990010333333338</v>
      </c>
      <c r="Z21" s="380">
        <f>'2. BL Supply'!Z17+'2. BL Supply'!Z18+'6. Preferred (Scenario Yr)'!Z27+'6. Preferred (Scenario Yr)'!Z5</f>
        <v>16.982200166666669</v>
      </c>
      <c r="AA21" s="380">
        <f>'2. BL Supply'!AA17+'2. BL Supply'!AA18+'6. Preferred (Scenario Yr)'!AA27+'6. Preferred (Scenario Yr)'!AA5</f>
        <v>16.974390000000003</v>
      </c>
      <c r="AB21" s="380">
        <f>'2. BL Supply'!AB17+'2. BL Supply'!AB18+'6. Preferred (Scenario Yr)'!AB27+'6. Preferred (Scenario Yr)'!AB5</f>
        <v>16.966579833333338</v>
      </c>
      <c r="AC21" s="380">
        <f>'2. BL Supply'!AC17+'2. BL Supply'!AC18+'6. Preferred (Scenario Yr)'!AC27+'6. Preferred (Scenario Yr)'!AC5</f>
        <v>16.958769666666669</v>
      </c>
      <c r="AD21" s="380">
        <f>'2. BL Supply'!AD17+'2. BL Supply'!AD18+'6. Preferred (Scenario Yr)'!AD27+'6. Preferred (Scenario Yr)'!AD5</f>
        <v>16.950959500000003</v>
      </c>
      <c r="AE21" s="380">
        <f>'2. BL Supply'!AE17+'2. BL Supply'!AE18+'6. Preferred (Scenario Yr)'!AE27+'6. Preferred (Scenario Yr)'!AE5</f>
        <v>16.943149333333338</v>
      </c>
      <c r="AF21" s="380">
        <f>'2. BL Supply'!AF17+'2. BL Supply'!AF18+'6. Preferred (Scenario Yr)'!AF27+'6. Preferred (Scenario Yr)'!AF5</f>
        <v>16.935339166666669</v>
      </c>
      <c r="AG21" s="380">
        <f>'2. BL Supply'!AG17+'2. BL Supply'!AG18+'6. Preferred (Scenario Yr)'!AG27+'6. Preferred (Scenario Yr)'!AG5</f>
        <v>16.927529000000003</v>
      </c>
      <c r="AH21" s="380">
        <f>'2. BL Supply'!AH17+'2. BL Supply'!AH18+'6. Preferred (Scenario Yr)'!AH27+'6. Preferred (Scenario Yr)'!AH5</f>
        <v>16.919718833333338</v>
      </c>
      <c r="AI21" s="380">
        <f>'2. BL Supply'!AI17+'2. BL Supply'!AI18+'6. Preferred (Scenario Yr)'!AI27+'6. Preferred (Scenario Yr)'!AI5</f>
        <v>16.911908666666669</v>
      </c>
      <c r="AJ21" s="380">
        <f>'2. BL Supply'!AJ17+'2. BL Supply'!AJ18+'6. Preferred (Scenario Yr)'!AJ27+'6. Preferred (Scenario Yr)'!AJ5</f>
        <v>16.904098500000003</v>
      </c>
      <c r="AK21" s="380">
        <f>'2. BL Supply'!AK17+'2. BL Supply'!AK18+'6. Preferred (Scenario Yr)'!AK27+'6. Preferred (Scenario Yr)'!AK5</f>
        <v>16.896288333333338</v>
      </c>
      <c r="AL21" s="380">
        <f>'2. BL Supply'!AL17+'2. BL Supply'!AL18+'6. Preferred (Scenario Yr)'!AL27+'6. Preferred (Scenario Yr)'!AL5</f>
        <v>16.888478166666669</v>
      </c>
      <c r="AM21" s="380">
        <f>'2. BL Supply'!AM17+'2. BL Supply'!AM18+'6. Preferred (Scenario Yr)'!AM27+'6. Preferred (Scenario Yr)'!AM5</f>
        <v>16.880668000000004</v>
      </c>
      <c r="AN21" s="380">
        <f>'2. BL Supply'!AN17+'2. BL Supply'!AN18+'6. Preferred (Scenario Yr)'!AN27+'6. Preferred (Scenario Yr)'!AN5</f>
        <v>16.872857833333338</v>
      </c>
      <c r="AO21" s="380">
        <f>'2. BL Supply'!AO17+'2. BL Supply'!AO18+'6. Preferred (Scenario Yr)'!AO27+'6. Preferred (Scenario Yr)'!AO5</f>
        <v>16.865047666666669</v>
      </c>
    </row>
    <row r="22" spans="1:41" x14ac:dyDescent="0.2">
      <c r="A22" s="175"/>
      <c r="B22" s="953"/>
      <c r="C22" s="286" t="s">
        <v>120</v>
      </c>
      <c r="D22" s="311" t="s">
        <v>120</v>
      </c>
      <c r="E22" s="287" t="s">
        <v>120</v>
      </c>
      <c r="F22" s="288" t="s">
        <v>120</v>
      </c>
      <c r="G22" s="288">
        <v>2</v>
      </c>
      <c r="H22" s="294"/>
      <c r="I22" s="295"/>
      <c r="J22" s="295"/>
      <c r="K22" s="295"/>
      <c r="L22" s="312" t="s">
        <v>120</v>
      </c>
      <c r="M22" s="312" t="s">
        <v>120</v>
      </c>
      <c r="N22" s="312" t="s">
        <v>120</v>
      </c>
      <c r="O22" s="312" t="s">
        <v>120</v>
      </c>
      <c r="P22" s="312" t="s">
        <v>120</v>
      </c>
      <c r="Q22" s="312" t="s">
        <v>120</v>
      </c>
      <c r="R22" s="312" t="s">
        <v>120</v>
      </c>
      <c r="S22" s="312" t="s">
        <v>120</v>
      </c>
      <c r="T22" s="312" t="s">
        <v>120</v>
      </c>
      <c r="U22" s="312" t="s">
        <v>120</v>
      </c>
      <c r="V22" s="312" t="s">
        <v>120</v>
      </c>
      <c r="W22" s="312" t="s">
        <v>120</v>
      </c>
      <c r="X22" s="312" t="s">
        <v>120</v>
      </c>
      <c r="Y22" s="312" t="s">
        <v>120</v>
      </c>
      <c r="Z22" s="312" t="s">
        <v>120</v>
      </c>
      <c r="AA22" s="312" t="s">
        <v>120</v>
      </c>
      <c r="AB22" s="312" t="s">
        <v>120</v>
      </c>
      <c r="AC22" s="312" t="s">
        <v>120</v>
      </c>
      <c r="AD22" s="312" t="s">
        <v>120</v>
      </c>
      <c r="AE22" s="312" t="s">
        <v>120</v>
      </c>
      <c r="AF22" s="312" t="s">
        <v>120</v>
      </c>
      <c r="AG22" s="312" t="s">
        <v>120</v>
      </c>
      <c r="AH22" s="312" t="s">
        <v>120</v>
      </c>
      <c r="AI22" s="312" t="s">
        <v>120</v>
      </c>
      <c r="AJ22" s="312" t="s">
        <v>120</v>
      </c>
      <c r="AK22" s="312" t="s">
        <v>120</v>
      </c>
      <c r="AL22" s="312" t="s">
        <v>120</v>
      </c>
      <c r="AM22" s="312" t="s">
        <v>120</v>
      </c>
      <c r="AN22" s="312" t="s">
        <v>120</v>
      </c>
      <c r="AO22" s="312" t="s">
        <v>120</v>
      </c>
    </row>
    <row r="23" spans="1:41" x14ac:dyDescent="0.2">
      <c r="A23" s="175"/>
      <c r="B23" s="953"/>
      <c r="C23" s="290" t="s">
        <v>120</v>
      </c>
      <c r="D23" s="309" t="s">
        <v>120</v>
      </c>
      <c r="E23" s="298" t="s">
        <v>120</v>
      </c>
      <c r="F23" s="299" t="s">
        <v>120</v>
      </c>
      <c r="G23" s="299">
        <v>2</v>
      </c>
      <c r="H23" s="294" t="s">
        <v>120</v>
      </c>
      <c r="I23" s="295" t="s">
        <v>120</v>
      </c>
      <c r="J23" s="295" t="s">
        <v>120</v>
      </c>
      <c r="K23" s="295" t="s">
        <v>120</v>
      </c>
      <c r="L23" s="296" t="s">
        <v>120</v>
      </c>
      <c r="M23" s="296" t="s">
        <v>120</v>
      </c>
      <c r="N23" s="296" t="s">
        <v>120</v>
      </c>
      <c r="O23" s="296" t="s">
        <v>120</v>
      </c>
      <c r="P23" s="296" t="s">
        <v>120</v>
      </c>
      <c r="Q23" s="296" t="s">
        <v>120</v>
      </c>
      <c r="R23" s="296" t="s">
        <v>120</v>
      </c>
      <c r="S23" s="296" t="s">
        <v>120</v>
      </c>
      <c r="T23" s="296" t="s">
        <v>120</v>
      </c>
      <c r="U23" s="296" t="s">
        <v>120</v>
      </c>
      <c r="V23" s="296" t="s">
        <v>120</v>
      </c>
      <c r="W23" s="296" t="s">
        <v>120</v>
      </c>
      <c r="X23" s="296" t="s">
        <v>120</v>
      </c>
      <c r="Y23" s="296" t="s">
        <v>120</v>
      </c>
      <c r="Z23" s="296" t="s">
        <v>120</v>
      </c>
      <c r="AA23" s="296" t="s">
        <v>120</v>
      </c>
      <c r="AB23" s="296" t="s">
        <v>120</v>
      </c>
      <c r="AC23" s="296" t="s">
        <v>120</v>
      </c>
      <c r="AD23" s="296" t="s">
        <v>120</v>
      </c>
      <c r="AE23" s="296" t="s">
        <v>120</v>
      </c>
      <c r="AF23" s="296" t="s">
        <v>120</v>
      </c>
      <c r="AG23" s="296" t="s">
        <v>120</v>
      </c>
      <c r="AH23" s="296" t="s">
        <v>120</v>
      </c>
      <c r="AI23" s="296" t="s">
        <v>120</v>
      </c>
      <c r="AJ23" s="296" t="s">
        <v>120</v>
      </c>
      <c r="AK23" s="296" t="s">
        <v>120</v>
      </c>
      <c r="AL23" s="296" t="s">
        <v>120</v>
      </c>
      <c r="AM23" s="296" t="s">
        <v>120</v>
      </c>
      <c r="AN23" s="296" t="s">
        <v>120</v>
      </c>
      <c r="AO23" s="296" t="s">
        <v>120</v>
      </c>
    </row>
    <row r="24" spans="1:41" x14ac:dyDescent="0.2">
      <c r="A24" s="175"/>
      <c r="B24" s="953"/>
      <c r="C24" s="290" t="s">
        <v>120</v>
      </c>
      <c r="D24" s="309" t="s">
        <v>120</v>
      </c>
      <c r="E24" s="298" t="s">
        <v>120</v>
      </c>
      <c r="F24" s="299" t="s">
        <v>120</v>
      </c>
      <c r="G24" s="299">
        <v>2</v>
      </c>
      <c r="H24" s="294" t="s">
        <v>120</v>
      </c>
      <c r="I24" s="295" t="s">
        <v>120</v>
      </c>
      <c r="J24" s="295" t="s">
        <v>120</v>
      </c>
      <c r="K24" s="295" t="s">
        <v>120</v>
      </c>
      <c r="L24" s="296" t="s">
        <v>120</v>
      </c>
      <c r="M24" s="296" t="s">
        <v>120</v>
      </c>
      <c r="N24" s="296" t="s">
        <v>120</v>
      </c>
      <c r="O24" s="296" t="s">
        <v>120</v>
      </c>
      <c r="P24" s="296" t="s">
        <v>120</v>
      </c>
      <c r="Q24" s="296" t="s">
        <v>120</v>
      </c>
      <c r="R24" s="296" t="s">
        <v>120</v>
      </c>
      <c r="S24" s="296" t="s">
        <v>120</v>
      </c>
      <c r="T24" s="296" t="s">
        <v>120</v>
      </c>
      <c r="U24" s="296" t="s">
        <v>120</v>
      </c>
      <c r="V24" s="296" t="s">
        <v>120</v>
      </c>
      <c r="W24" s="296" t="s">
        <v>120</v>
      </c>
      <c r="X24" s="296" t="s">
        <v>120</v>
      </c>
      <c r="Y24" s="296" t="s">
        <v>120</v>
      </c>
      <c r="Z24" s="296" t="s">
        <v>120</v>
      </c>
      <c r="AA24" s="296" t="s">
        <v>120</v>
      </c>
      <c r="AB24" s="296" t="s">
        <v>120</v>
      </c>
      <c r="AC24" s="296" t="s">
        <v>120</v>
      </c>
      <c r="AD24" s="296" t="s">
        <v>120</v>
      </c>
      <c r="AE24" s="296" t="s">
        <v>120</v>
      </c>
      <c r="AF24" s="296" t="s">
        <v>120</v>
      </c>
      <c r="AG24" s="296" t="s">
        <v>120</v>
      </c>
      <c r="AH24" s="296" t="s">
        <v>120</v>
      </c>
      <c r="AI24" s="296" t="s">
        <v>120</v>
      </c>
      <c r="AJ24" s="296" t="s">
        <v>120</v>
      </c>
      <c r="AK24" s="296" t="s">
        <v>120</v>
      </c>
      <c r="AL24" s="296" t="s">
        <v>120</v>
      </c>
      <c r="AM24" s="296" t="s">
        <v>120</v>
      </c>
      <c r="AN24" s="296" t="s">
        <v>120</v>
      </c>
      <c r="AO24" s="296" t="s">
        <v>120</v>
      </c>
    </row>
    <row r="25" spans="1:41" x14ac:dyDescent="0.2">
      <c r="A25" s="175"/>
      <c r="B25" s="953"/>
      <c r="C25" s="290" t="s">
        <v>120</v>
      </c>
      <c r="D25" s="309" t="s">
        <v>120</v>
      </c>
      <c r="E25" s="298" t="s">
        <v>120</v>
      </c>
      <c r="F25" s="299" t="s">
        <v>120</v>
      </c>
      <c r="G25" s="299">
        <v>2</v>
      </c>
      <c r="H25" s="294" t="s">
        <v>120</v>
      </c>
      <c r="I25" s="295" t="s">
        <v>120</v>
      </c>
      <c r="J25" s="295" t="s">
        <v>120</v>
      </c>
      <c r="K25" s="295" t="s">
        <v>120</v>
      </c>
      <c r="L25" s="296" t="s">
        <v>120</v>
      </c>
      <c r="M25" s="296" t="s">
        <v>120</v>
      </c>
      <c r="N25" s="296" t="s">
        <v>120</v>
      </c>
      <c r="O25" s="296" t="s">
        <v>120</v>
      </c>
      <c r="P25" s="296" t="s">
        <v>120</v>
      </c>
      <c r="Q25" s="296" t="s">
        <v>120</v>
      </c>
      <c r="R25" s="296" t="s">
        <v>120</v>
      </c>
      <c r="S25" s="296" t="s">
        <v>120</v>
      </c>
      <c r="T25" s="296" t="s">
        <v>120</v>
      </c>
      <c r="U25" s="296" t="s">
        <v>120</v>
      </c>
      <c r="V25" s="296" t="s">
        <v>120</v>
      </c>
      <c r="W25" s="296" t="s">
        <v>120</v>
      </c>
      <c r="X25" s="296" t="s">
        <v>120</v>
      </c>
      <c r="Y25" s="296" t="s">
        <v>120</v>
      </c>
      <c r="Z25" s="296" t="s">
        <v>120</v>
      </c>
      <c r="AA25" s="296" t="s">
        <v>120</v>
      </c>
      <c r="AB25" s="296" t="s">
        <v>120</v>
      </c>
      <c r="AC25" s="296" t="s">
        <v>120</v>
      </c>
      <c r="AD25" s="296" t="s">
        <v>120</v>
      </c>
      <c r="AE25" s="296" t="s">
        <v>120</v>
      </c>
      <c r="AF25" s="296" t="s">
        <v>120</v>
      </c>
      <c r="AG25" s="296" t="s">
        <v>120</v>
      </c>
      <c r="AH25" s="296" t="s">
        <v>120</v>
      </c>
      <c r="AI25" s="296" t="s">
        <v>120</v>
      </c>
      <c r="AJ25" s="296" t="s">
        <v>120</v>
      </c>
      <c r="AK25" s="296" t="s">
        <v>120</v>
      </c>
      <c r="AL25" s="296" t="s">
        <v>120</v>
      </c>
      <c r="AM25" s="296" t="s">
        <v>120</v>
      </c>
      <c r="AN25" s="296" t="s">
        <v>120</v>
      </c>
      <c r="AO25" s="296" t="s">
        <v>120</v>
      </c>
    </row>
    <row r="26" spans="1:41" x14ac:dyDescent="0.2">
      <c r="A26" s="175"/>
      <c r="B26" s="954"/>
      <c r="C26" s="313" t="s">
        <v>120</v>
      </c>
      <c r="D26" s="314" t="s">
        <v>120</v>
      </c>
      <c r="E26" s="300" t="s">
        <v>120</v>
      </c>
      <c r="F26" s="315" t="s">
        <v>120</v>
      </c>
      <c r="G26" s="315">
        <v>2</v>
      </c>
      <c r="H26" s="316" t="s">
        <v>120</v>
      </c>
      <c r="I26" s="317" t="s">
        <v>120</v>
      </c>
      <c r="J26" s="317" t="s">
        <v>120</v>
      </c>
      <c r="K26" s="317" t="s">
        <v>120</v>
      </c>
      <c r="L26" s="318" t="s">
        <v>120</v>
      </c>
      <c r="M26" s="318" t="s">
        <v>120</v>
      </c>
      <c r="N26" s="318" t="s">
        <v>120</v>
      </c>
      <c r="O26" s="318" t="s">
        <v>120</v>
      </c>
      <c r="P26" s="318" t="s">
        <v>120</v>
      </c>
      <c r="Q26" s="318" t="s">
        <v>120</v>
      </c>
      <c r="R26" s="318" t="s">
        <v>120</v>
      </c>
      <c r="S26" s="318" t="s">
        <v>120</v>
      </c>
      <c r="T26" s="318" t="s">
        <v>120</v>
      </c>
      <c r="U26" s="318" t="s">
        <v>120</v>
      </c>
      <c r="V26" s="318" t="s">
        <v>120</v>
      </c>
      <c r="W26" s="318" t="s">
        <v>120</v>
      </c>
      <c r="X26" s="318" t="s">
        <v>120</v>
      </c>
      <c r="Y26" s="318" t="s">
        <v>120</v>
      </c>
      <c r="Z26" s="318" t="s">
        <v>120</v>
      </c>
      <c r="AA26" s="318" t="s">
        <v>120</v>
      </c>
      <c r="AB26" s="318" t="s">
        <v>120</v>
      </c>
      <c r="AC26" s="318" t="s">
        <v>120</v>
      </c>
      <c r="AD26" s="318" t="s">
        <v>120</v>
      </c>
      <c r="AE26" s="318" t="s">
        <v>120</v>
      </c>
      <c r="AF26" s="318" t="s">
        <v>120</v>
      </c>
      <c r="AG26" s="318" t="s">
        <v>120</v>
      </c>
      <c r="AH26" s="318" t="s">
        <v>120</v>
      </c>
      <c r="AI26" s="318" t="s">
        <v>120</v>
      </c>
      <c r="AJ26" s="318" t="s">
        <v>120</v>
      </c>
      <c r="AK26" s="318" t="s">
        <v>120</v>
      </c>
      <c r="AL26" s="318" t="s">
        <v>120</v>
      </c>
      <c r="AM26" s="318" t="s">
        <v>120</v>
      </c>
      <c r="AN26" s="318" t="s">
        <v>120</v>
      </c>
      <c r="AO26" s="318" t="s">
        <v>120</v>
      </c>
    </row>
    <row r="27" spans="1:41" ht="25.5" x14ac:dyDescent="0.2">
      <c r="A27" s="175"/>
      <c r="B27" s="955"/>
      <c r="C27" s="319" t="s">
        <v>645</v>
      </c>
      <c r="D27" s="384" t="s">
        <v>182</v>
      </c>
      <c r="E27" s="817" t="s">
        <v>786</v>
      </c>
      <c r="F27" s="288" t="s">
        <v>72</v>
      </c>
      <c r="G27" s="288">
        <v>2</v>
      </c>
      <c r="H27" s="375">
        <f>'2. BL Supply'!H24+'6. Preferred (Scenario Yr)'!H38+'6. Preferred (Scenario Yr)'!H14</f>
        <v>0.39233481373236495</v>
      </c>
      <c r="I27" s="295">
        <f>'2. BL Supply'!I24+'6. Preferred (Scenario Yr)'!I38+'6. Preferred (Scenario Yr)'!I14</f>
        <v>0.87355425195652237</v>
      </c>
      <c r="J27" s="295">
        <f>'2. BL Supply'!J24+'6. Preferred (Scenario Yr)'!J38+'6. Preferred (Scenario Yr)'!J14</f>
        <v>0.87280297804495588</v>
      </c>
      <c r="K27" s="295">
        <f>'2. BL Supply'!K24+'6. Preferred (Scenario Yr)'!K38+'6. Preferred (Scenario Yr)'!K14</f>
        <v>0.8720517041333895</v>
      </c>
      <c r="L27" s="380">
        <f>'2. BL Supply'!L24+'6. Preferred (Scenario Yr)'!L38+'6. Preferred (Scenario Yr)'!L14</f>
        <v>0.87130043022182302</v>
      </c>
      <c r="M27" s="380">
        <f>'2. BL Supply'!M24+'6. Preferred (Scenario Yr)'!M38+'6. Preferred (Scenario Yr)'!M14</f>
        <v>0.87054915631025653</v>
      </c>
      <c r="N27" s="380">
        <f>'2. BL Supply'!N24+'6. Preferred (Scenario Yr)'!N38+'6. Preferred (Scenario Yr)'!N14</f>
        <v>0.86979788239869005</v>
      </c>
      <c r="O27" s="380">
        <f>'2. BL Supply'!O24+'6. Preferred (Scenario Yr)'!O38+'6. Preferred (Scenario Yr)'!O14</f>
        <v>0.86904660848712367</v>
      </c>
      <c r="P27" s="380">
        <f>'2. BL Supply'!P24+'6. Preferred (Scenario Yr)'!P38+'6. Preferred (Scenario Yr)'!P14</f>
        <v>0.86829533457555708</v>
      </c>
      <c r="Q27" s="380">
        <f>'2. BL Supply'!Q24+'6. Preferred (Scenario Yr)'!Q38+'6. Preferred (Scenario Yr)'!Q14</f>
        <v>0.86754406066399081</v>
      </c>
      <c r="R27" s="380">
        <f>'2. BL Supply'!R24+'6. Preferred (Scenario Yr)'!R38+'6. Preferred (Scenario Yr)'!R14</f>
        <v>0.86679278675242433</v>
      </c>
      <c r="S27" s="380">
        <f>'2. BL Supply'!S24+'6. Preferred (Scenario Yr)'!S38+'6. Preferred (Scenario Yr)'!S14</f>
        <v>0.86604151284085784</v>
      </c>
      <c r="T27" s="380">
        <f>'2. BL Supply'!T24+'6. Preferred (Scenario Yr)'!T38+'6. Preferred (Scenario Yr)'!T14</f>
        <v>0.86529023892929136</v>
      </c>
      <c r="U27" s="380">
        <f>'2. BL Supply'!U24+'6. Preferred (Scenario Yr)'!U38+'6. Preferred (Scenario Yr)'!U14</f>
        <v>0.86453896501772498</v>
      </c>
      <c r="V27" s="380">
        <f>'2. BL Supply'!V24+'6. Preferred (Scenario Yr)'!V38+'6. Preferred (Scenario Yr)'!V14</f>
        <v>0.86397550958405012</v>
      </c>
      <c r="W27" s="380">
        <f>'2. BL Supply'!W24+'6. Preferred (Scenario Yr)'!W38+'6. Preferred (Scenario Yr)'!W14</f>
        <v>0.86378769110615838</v>
      </c>
      <c r="X27" s="380">
        <f>'2. BL Supply'!X24+'6. Preferred (Scenario Yr)'!X38+'6. Preferred (Scenario Yr)'!X14</f>
        <v>0.86359987262826687</v>
      </c>
      <c r="Y27" s="380">
        <f>'2. BL Supply'!Y24+'6. Preferred (Scenario Yr)'!Y38+'6. Preferred (Scenario Yr)'!Y14</f>
        <v>0.86341205415037536</v>
      </c>
      <c r="Z27" s="380">
        <f>'2. BL Supply'!Z24+'6. Preferred (Scenario Yr)'!Z38+'6. Preferred (Scenario Yr)'!Z14</f>
        <v>0.86322423567248363</v>
      </c>
      <c r="AA27" s="380">
        <f>'2. BL Supply'!AA24+'6. Preferred (Scenario Yr)'!AA38+'6. Preferred (Scenario Yr)'!AA14</f>
        <v>0.86303641719459201</v>
      </c>
      <c r="AB27" s="380">
        <f>'2. BL Supply'!AB24+'6. Preferred (Scenario Yr)'!AB38+'6. Preferred (Scenario Yr)'!AB14</f>
        <v>0.8628485987167005</v>
      </c>
      <c r="AC27" s="380">
        <f>'2. BL Supply'!AC24+'6. Preferred (Scenario Yr)'!AC38+'6. Preferred (Scenario Yr)'!AC14</f>
        <v>0.86266078023880877</v>
      </c>
      <c r="AD27" s="380">
        <f>'2. BL Supply'!AD24+'6. Preferred (Scenario Yr)'!AD38+'6. Preferred (Scenario Yr)'!AD14</f>
        <v>0.86247296176091726</v>
      </c>
      <c r="AE27" s="380">
        <f>'2. BL Supply'!AE24+'6. Preferred (Scenario Yr)'!AE38+'6. Preferred (Scenario Yr)'!AE14</f>
        <v>0.86228514328302563</v>
      </c>
      <c r="AF27" s="380">
        <f>'2. BL Supply'!AF24+'6. Preferred (Scenario Yr)'!AF38+'6. Preferred (Scenario Yr)'!AF14</f>
        <v>0.86209732480513401</v>
      </c>
      <c r="AG27" s="380">
        <f>'2. BL Supply'!AG24+'6. Preferred (Scenario Yr)'!AG38+'6. Preferred (Scenario Yr)'!AG14</f>
        <v>0.86190950632724239</v>
      </c>
      <c r="AH27" s="380">
        <f>'2. BL Supply'!AH24+'6. Preferred (Scenario Yr)'!AH38+'6. Preferred (Scenario Yr)'!AH14</f>
        <v>0.86172168784935077</v>
      </c>
      <c r="AI27" s="380">
        <f>'2. BL Supply'!AI24+'6. Preferred (Scenario Yr)'!AI38+'6. Preferred (Scenario Yr)'!AI14</f>
        <v>0.86153386937145915</v>
      </c>
      <c r="AJ27" s="380">
        <f>'2. BL Supply'!AJ24+'6. Preferred (Scenario Yr)'!AJ38+'6. Preferred (Scenario Yr)'!AJ14</f>
        <v>0.86134605089356753</v>
      </c>
      <c r="AK27" s="380">
        <f>'2. BL Supply'!AK24+'6. Preferred (Scenario Yr)'!AK38+'6. Preferred (Scenario Yr)'!AK14</f>
        <v>0.86115823241567591</v>
      </c>
      <c r="AL27" s="380">
        <f>'2. BL Supply'!AL24+'6. Preferred (Scenario Yr)'!AL38+'6. Preferred (Scenario Yr)'!AL14</f>
        <v>0.86097041393778428</v>
      </c>
      <c r="AM27" s="380">
        <f>'2. BL Supply'!AM24+'6. Preferred (Scenario Yr)'!AM38+'6. Preferred (Scenario Yr)'!AM14</f>
        <v>0.86078259545989266</v>
      </c>
      <c r="AN27" s="380">
        <f>'2. BL Supply'!AN24+'6. Preferred (Scenario Yr)'!AN38+'6. Preferred (Scenario Yr)'!AN14</f>
        <v>0.86059477698200104</v>
      </c>
      <c r="AO27" s="380">
        <f>'2. BL Supply'!AO24+'6. Preferred (Scenario Yr)'!AO38+'6. Preferred (Scenario Yr)'!AO14</f>
        <v>0.86040695850410942</v>
      </c>
    </row>
    <row r="28" spans="1:41" ht="15.75" thickBot="1" x14ac:dyDescent="0.25">
      <c r="A28" s="175"/>
      <c r="B28" s="956"/>
      <c r="C28" s="320" t="s">
        <v>646</v>
      </c>
      <c r="D28" s="381" t="s">
        <v>184</v>
      </c>
      <c r="E28" s="321" t="s">
        <v>647</v>
      </c>
      <c r="F28" s="322" t="s">
        <v>72</v>
      </c>
      <c r="G28" s="322">
        <v>2</v>
      </c>
      <c r="H28" s="306">
        <f>'2. BL Supply'!H25+'6. Preferred (Scenario Yr)'!H41</f>
        <v>0.20883499999999999</v>
      </c>
      <c r="I28" s="295">
        <f>'2. BL Supply'!I25+'6. Preferred (Scenario Yr)'!I41</f>
        <v>0.38379677696103387</v>
      </c>
      <c r="J28" s="295">
        <f>'2. BL Supply'!J25+'6. Preferred (Scenario Yr)'!J41</f>
        <v>0.38310906645425002</v>
      </c>
      <c r="K28" s="295">
        <f>'2. BL Supply'!K25+'6. Preferred (Scenario Yr)'!K41</f>
        <v>0.38242135594746623</v>
      </c>
      <c r="L28" s="380">
        <f>'2. BL Supply'!L25+'6. Preferred (Scenario Yr)'!L41</f>
        <v>0.38173364544068245</v>
      </c>
      <c r="M28" s="380">
        <f>'2. BL Supply'!M25+'6. Preferred (Scenario Yr)'!M41</f>
        <v>0.38104593493389854</v>
      </c>
      <c r="N28" s="380">
        <f>'2. BL Supply'!N25+'6. Preferred (Scenario Yr)'!N41</f>
        <v>0.38035822442711475</v>
      </c>
      <c r="O28" s="380">
        <f>'2. BL Supply'!O25+'6. Preferred (Scenario Yr)'!O41</f>
        <v>0.37967051392033097</v>
      </c>
      <c r="P28" s="380">
        <f>'2. BL Supply'!P25+'6. Preferred (Scenario Yr)'!P41</f>
        <v>0.37898280341354712</v>
      </c>
      <c r="Q28" s="380">
        <f>'2. BL Supply'!Q25+'6. Preferred (Scenario Yr)'!Q41</f>
        <v>0.37829509290676328</v>
      </c>
      <c r="R28" s="380">
        <f>'2. BL Supply'!R25+'6. Preferred (Scenario Yr)'!R41</f>
        <v>0.37760738239997949</v>
      </c>
      <c r="S28" s="380">
        <f>'2. BL Supply'!S25+'6. Preferred (Scenario Yr)'!S41</f>
        <v>0.37691967189319564</v>
      </c>
      <c r="T28" s="380">
        <f>'2. BL Supply'!T25+'6. Preferred (Scenario Yr)'!T41</f>
        <v>0.37623196138641185</v>
      </c>
      <c r="U28" s="380">
        <f>'2. BL Supply'!U25+'6. Preferred (Scenario Yr)'!U41</f>
        <v>0.37554425087962806</v>
      </c>
      <c r="V28" s="380">
        <f>'2. BL Supply'!V25+'6. Preferred (Scenario Yr)'!V41</f>
        <v>0.37502846799954015</v>
      </c>
      <c r="W28" s="380">
        <f>'2. BL Supply'!W25+'6. Preferred (Scenario Yr)'!W41</f>
        <v>0.37485654037284416</v>
      </c>
      <c r="X28" s="380">
        <f>'2. BL Supply'!X25+'6. Preferred (Scenario Yr)'!X41</f>
        <v>0.37468461274614823</v>
      </c>
      <c r="Y28" s="380">
        <f>'2. BL Supply'!Y25+'6. Preferred (Scenario Yr)'!Y41</f>
        <v>0.37451268511945229</v>
      </c>
      <c r="Z28" s="380">
        <f>'2. BL Supply'!Z25+'6. Preferred (Scenario Yr)'!Z41</f>
        <v>0.3743407574927563</v>
      </c>
      <c r="AA28" s="380">
        <f>'2. BL Supply'!AA25+'6. Preferred (Scenario Yr)'!AA41</f>
        <v>0.37416882986606037</v>
      </c>
      <c r="AB28" s="380">
        <f>'2. BL Supply'!AB25+'6. Preferred (Scenario Yr)'!AB41</f>
        <v>0.37399690223936444</v>
      </c>
      <c r="AC28" s="380">
        <f>'2. BL Supply'!AC25+'6. Preferred (Scenario Yr)'!AC41</f>
        <v>0.37382497461266845</v>
      </c>
      <c r="AD28" s="380">
        <f>'2. BL Supply'!AD25+'6. Preferred (Scenario Yr)'!AD41</f>
        <v>0.37365304698597251</v>
      </c>
      <c r="AE28" s="380">
        <f>'2. BL Supply'!AE25+'6. Preferred (Scenario Yr)'!AE41</f>
        <v>0.37348111935927658</v>
      </c>
      <c r="AF28" s="380">
        <f>'2. BL Supply'!AF25+'6. Preferred (Scenario Yr)'!AF41</f>
        <v>0.37330919173258059</v>
      </c>
      <c r="AG28" s="380">
        <f>'2. BL Supply'!AG25+'6. Preferred (Scenario Yr)'!AG41</f>
        <v>0.37313726410588466</v>
      </c>
      <c r="AH28" s="380">
        <f>'2. BL Supply'!AH25+'6. Preferred (Scenario Yr)'!AH41</f>
        <v>0.37296533647918872</v>
      </c>
      <c r="AI28" s="380">
        <f>'2. BL Supply'!AI25+'6. Preferred (Scenario Yr)'!AI41</f>
        <v>0.37279340885249268</v>
      </c>
      <c r="AJ28" s="380">
        <f>'2. BL Supply'!AJ25+'6. Preferred (Scenario Yr)'!AJ41</f>
        <v>0.37262148122579675</v>
      </c>
      <c r="AK28" s="380">
        <f>'2. BL Supply'!AK25+'6. Preferred (Scenario Yr)'!AK41</f>
        <v>0.37244955359910087</v>
      </c>
      <c r="AL28" s="380">
        <f>'2. BL Supply'!AL25+'6. Preferred (Scenario Yr)'!AL41</f>
        <v>0.37227762597240482</v>
      </c>
      <c r="AM28" s="380">
        <f>'2. BL Supply'!AM25+'6. Preferred (Scenario Yr)'!AM41</f>
        <v>0.37210569834570889</v>
      </c>
      <c r="AN28" s="380">
        <f>'2. BL Supply'!AN25+'6. Preferred (Scenario Yr)'!AN41</f>
        <v>0.37193377071901296</v>
      </c>
      <c r="AO28" s="380">
        <f>'2. BL Supply'!AO25+'6. Preferred (Scenario Yr)'!AO41</f>
        <v>0.37176184309231697</v>
      </c>
    </row>
    <row r="29" spans="1:41" ht="15.75" x14ac:dyDescent="0.25">
      <c r="A29" s="175"/>
      <c r="B29" s="200"/>
      <c r="C29" s="172"/>
      <c r="D29" s="323"/>
      <c r="E29" s="324"/>
      <c r="F29" s="201"/>
      <c r="G29" s="201"/>
      <c r="H29" s="201"/>
      <c r="I29" s="204"/>
      <c r="J29" s="325"/>
      <c r="K29" s="326"/>
      <c r="L29" s="327"/>
      <c r="M29" s="328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15.75" x14ac:dyDescent="0.25">
      <c r="A30" s="175"/>
      <c r="B30" s="200"/>
      <c r="C30" s="172"/>
      <c r="D30" s="329"/>
      <c r="E30" s="330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15.75" x14ac:dyDescent="0.25">
      <c r="A31" s="175"/>
      <c r="B31" s="200"/>
      <c r="C31" s="201"/>
      <c r="D31" s="323"/>
      <c r="E31" s="324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15.75" x14ac:dyDescent="0.25">
      <c r="A32" s="175"/>
      <c r="B32" s="200"/>
      <c r="C32" s="201"/>
      <c r="D32" s="331" t="str">
        <f>'TITLE PAGE'!B9</f>
        <v>Company:</v>
      </c>
      <c r="E32" s="156" t="str">
        <f>'TITLE PAGE'!D9</f>
        <v>Dŵr Cymru Welsh Water</v>
      </c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15.75" x14ac:dyDescent="0.25">
      <c r="A33" s="175"/>
      <c r="B33" s="200"/>
      <c r="C33" s="201"/>
      <c r="D33" s="332" t="str">
        <f>'TITLE PAGE'!B10</f>
        <v>Resource Zone Name:</v>
      </c>
      <c r="E33" s="160" t="str">
        <f>'TITLE PAGE'!D10</f>
        <v>Lleyn Harlech</v>
      </c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  <row r="34" spans="1:37" ht="15.75" x14ac:dyDescent="0.25">
      <c r="A34" s="175"/>
      <c r="B34" s="200"/>
      <c r="C34" s="201"/>
      <c r="D34" s="332" t="str">
        <f>'TITLE PAGE'!B11</f>
        <v>Resource Zone Number:</v>
      </c>
      <c r="E34" s="163">
        <f>'TITLE PAGE'!D11</f>
        <v>8034</v>
      </c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</row>
    <row r="35" spans="1:37" ht="15.75" x14ac:dyDescent="0.25">
      <c r="A35" s="175"/>
      <c r="B35" s="200"/>
      <c r="C35" s="201"/>
      <c r="D35" s="332" t="str">
        <f>'TITLE PAGE'!B12</f>
        <v xml:space="preserve">Planning Scenario Name:                                                                     </v>
      </c>
      <c r="E35" s="160" t="str">
        <f>'TITLE PAGE'!D12</f>
        <v>Dry Year Annual Average</v>
      </c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</row>
    <row r="36" spans="1:37" ht="15.75" x14ac:dyDescent="0.25">
      <c r="A36" s="175"/>
      <c r="B36" s="200"/>
      <c r="C36" s="201"/>
      <c r="D36" s="333" t="str">
        <f>'TITLE PAGE'!B13</f>
        <v xml:space="preserve">Chosen Level of Service:  </v>
      </c>
      <c r="E36" s="168" t="str">
        <f>'TITLE PAGE'!D13</f>
        <v>1 in 20</v>
      </c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AD1" zoomScale="75" zoomScaleNormal="75" zoomScaleSheetLayoutView="25" workbookViewId="0">
      <selection activeCell="AJ9" sqref="AJ9"/>
    </sheetView>
  </sheetViews>
  <sheetFormatPr defaultColWidth="8.8867187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  <col min="9" max="41" width="11.33203125" customWidth="1"/>
    <col min="257" max="257" width="4.109375" customWidth="1"/>
    <col min="258" max="259" width="6.88671875" customWidth="1"/>
    <col min="260" max="260" width="36.88671875" customWidth="1"/>
    <col min="261" max="261" width="39.21875" customWidth="1"/>
    <col min="262" max="262" width="6.88671875" customWidth="1"/>
    <col min="263" max="263" width="8.21875" bestFit="1" customWidth="1"/>
    <col min="264" max="292" width="11.44140625" customWidth="1"/>
    <col min="513" max="513" width="4.109375" customWidth="1"/>
    <col min="514" max="515" width="6.88671875" customWidth="1"/>
    <col min="516" max="516" width="36.88671875" customWidth="1"/>
    <col min="517" max="517" width="39.21875" customWidth="1"/>
    <col min="518" max="518" width="6.88671875" customWidth="1"/>
    <col min="519" max="519" width="8.21875" bestFit="1" customWidth="1"/>
    <col min="520" max="548" width="11.44140625" customWidth="1"/>
    <col min="769" max="769" width="4.109375" customWidth="1"/>
    <col min="770" max="771" width="6.88671875" customWidth="1"/>
    <col min="772" max="772" width="36.88671875" customWidth="1"/>
    <col min="773" max="773" width="39.21875" customWidth="1"/>
    <col min="774" max="774" width="6.88671875" customWidth="1"/>
    <col min="775" max="775" width="8.21875" bestFit="1" customWidth="1"/>
    <col min="776" max="804" width="11.44140625" customWidth="1"/>
    <col min="1025" max="1025" width="4.109375" customWidth="1"/>
    <col min="1026" max="1027" width="6.88671875" customWidth="1"/>
    <col min="1028" max="1028" width="36.88671875" customWidth="1"/>
    <col min="1029" max="1029" width="39.21875" customWidth="1"/>
    <col min="1030" max="1030" width="6.88671875" customWidth="1"/>
    <col min="1031" max="1031" width="8.21875" bestFit="1" customWidth="1"/>
    <col min="1032" max="1060" width="11.44140625" customWidth="1"/>
    <col min="1281" max="1281" width="4.109375" customWidth="1"/>
    <col min="1282" max="1283" width="6.88671875" customWidth="1"/>
    <col min="1284" max="1284" width="36.88671875" customWidth="1"/>
    <col min="1285" max="1285" width="39.21875" customWidth="1"/>
    <col min="1286" max="1286" width="6.88671875" customWidth="1"/>
    <col min="1287" max="1287" width="8.21875" bestFit="1" customWidth="1"/>
    <col min="1288" max="1316" width="11.44140625" customWidth="1"/>
    <col min="1537" max="1537" width="4.109375" customWidth="1"/>
    <col min="1538" max="1539" width="6.88671875" customWidth="1"/>
    <col min="1540" max="1540" width="36.88671875" customWidth="1"/>
    <col min="1541" max="1541" width="39.21875" customWidth="1"/>
    <col min="1542" max="1542" width="6.88671875" customWidth="1"/>
    <col min="1543" max="1543" width="8.21875" bestFit="1" customWidth="1"/>
    <col min="1544" max="1572" width="11.44140625" customWidth="1"/>
    <col min="1793" max="1793" width="4.109375" customWidth="1"/>
    <col min="1794" max="1795" width="6.88671875" customWidth="1"/>
    <col min="1796" max="1796" width="36.88671875" customWidth="1"/>
    <col min="1797" max="1797" width="39.21875" customWidth="1"/>
    <col min="1798" max="1798" width="6.88671875" customWidth="1"/>
    <col min="1799" max="1799" width="8.21875" bestFit="1" customWidth="1"/>
    <col min="1800" max="1828" width="11.44140625" customWidth="1"/>
    <col min="2049" max="2049" width="4.109375" customWidth="1"/>
    <col min="2050" max="2051" width="6.88671875" customWidth="1"/>
    <col min="2052" max="2052" width="36.88671875" customWidth="1"/>
    <col min="2053" max="2053" width="39.21875" customWidth="1"/>
    <col min="2054" max="2054" width="6.88671875" customWidth="1"/>
    <col min="2055" max="2055" width="8.21875" bestFit="1" customWidth="1"/>
    <col min="2056" max="2084" width="11.44140625" customWidth="1"/>
    <col min="2305" max="2305" width="4.109375" customWidth="1"/>
    <col min="2306" max="2307" width="6.88671875" customWidth="1"/>
    <col min="2308" max="2308" width="36.88671875" customWidth="1"/>
    <col min="2309" max="2309" width="39.21875" customWidth="1"/>
    <col min="2310" max="2310" width="6.88671875" customWidth="1"/>
    <col min="2311" max="2311" width="8.21875" bestFit="1" customWidth="1"/>
    <col min="2312" max="2340" width="11.44140625" customWidth="1"/>
    <col min="2561" max="2561" width="4.109375" customWidth="1"/>
    <col min="2562" max="2563" width="6.88671875" customWidth="1"/>
    <col min="2564" max="2564" width="36.88671875" customWidth="1"/>
    <col min="2565" max="2565" width="39.21875" customWidth="1"/>
    <col min="2566" max="2566" width="6.88671875" customWidth="1"/>
    <col min="2567" max="2567" width="8.21875" bestFit="1" customWidth="1"/>
    <col min="2568" max="2596" width="11.44140625" customWidth="1"/>
    <col min="2817" max="2817" width="4.109375" customWidth="1"/>
    <col min="2818" max="2819" width="6.88671875" customWidth="1"/>
    <col min="2820" max="2820" width="36.88671875" customWidth="1"/>
    <col min="2821" max="2821" width="39.21875" customWidth="1"/>
    <col min="2822" max="2822" width="6.88671875" customWidth="1"/>
    <col min="2823" max="2823" width="8.21875" bestFit="1" customWidth="1"/>
    <col min="2824" max="2852" width="11.44140625" customWidth="1"/>
    <col min="3073" max="3073" width="4.109375" customWidth="1"/>
    <col min="3074" max="3075" width="6.88671875" customWidth="1"/>
    <col min="3076" max="3076" width="36.88671875" customWidth="1"/>
    <col min="3077" max="3077" width="39.21875" customWidth="1"/>
    <col min="3078" max="3078" width="6.88671875" customWidth="1"/>
    <col min="3079" max="3079" width="8.21875" bestFit="1" customWidth="1"/>
    <col min="3080" max="3108" width="11.44140625" customWidth="1"/>
    <col min="3329" max="3329" width="4.109375" customWidth="1"/>
    <col min="3330" max="3331" width="6.88671875" customWidth="1"/>
    <col min="3332" max="3332" width="36.88671875" customWidth="1"/>
    <col min="3333" max="3333" width="39.21875" customWidth="1"/>
    <col min="3334" max="3334" width="6.88671875" customWidth="1"/>
    <col min="3335" max="3335" width="8.21875" bestFit="1" customWidth="1"/>
    <col min="3336" max="3364" width="11.44140625" customWidth="1"/>
    <col min="3585" max="3585" width="4.109375" customWidth="1"/>
    <col min="3586" max="3587" width="6.88671875" customWidth="1"/>
    <col min="3588" max="3588" width="36.88671875" customWidth="1"/>
    <col min="3589" max="3589" width="39.21875" customWidth="1"/>
    <col min="3590" max="3590" width="6.88671875" customWidth="1"/>
    <col min="3591" max="3591" width="8.21875" bestFit="1" customWidth="1"/>
    <col min="3592" max="3620" width="11.44140625" customWidth="1"/>
    <col min="3841" max="3841" width="4.109375" customWidth="1"/>
    <col min="3842" max="3843" width="6.88671875" customWidth="1"/>
    <col min="3844" max="3844" width="36.88671875" customWidth="1"/>
    <col min="3845" max="3845" width="39.21875" customWidth="1"/>
    <col min="3846" max="3846" width="6.88671875" customWidth="1"/>
    <col min="3847" max="3847" width="8.21875" bestFit="1" customWidth="1"/>
    <col min="3848" max="3876" width="11.44140625" customWidth="1"/>
    <col min="4097" max="4097" width="4.109375" customWidth="1"/>
    <col min="4098" max="4099" width="6.88671875" customWidth="1"/>
    <col min="4100" max="4100" width="36.88671875" customWidth="1"/>
    <col min="4101" max="4101" width="39.21875" customWidth="1"/>
    <col min="4102" max="4102" width="6.88671875" customWidth="1"/>
    <col min="4103" max="4103" width="8.21875" bestFit="1" customWidth="1"/>
    <col min="4104" max="4132" width="11.44140625" customWidth="1"/>
    <col min="4353" max="4353" width="4.109375" customWidth="1"/>
    <col min="4354" max="4355" width="6.88671875" customWidth="1"/>
    <col min="4356" max="4356" width="36.88671875" customWidth="1"/>
    <col min="4357" max="4357" width="39.21875" customWidth="1"/>
    <col min="4358" max="4358" width="6.88671875" customWidth="1"/>
    <col min="4359" max="4359" width="8.21875" bestFit="1" customWidth="1"/>
    <col min="4360" max="4388" width="11.44140625" customWidth="1"/>
    <col min="4609" max="4609" width="4.109375" customWidth="1"/>
    <col min="4610" max="4611" width="6.88671875" customWidth="1"/>
    <col min="4612" max="4612" width="36.88671875" customWidth="1"/>
    <col min="4613" max="4613" width="39.21875" customWidth="1"/>
    <col min="4614" max="4614" width="6.88671875" customWidth="1"/>
    <col min="4615" max="4615" width="8.21875" bestFit="1" customWidth="1"/>
    <col min="4616" max="4644" width="11.44140625" customWidth="1"/>
    <col min="4865" max="4865" width="4.109375" customWidth="1"/>
    <col min="4866" max="4867" width="6.88671875" customWidth="1"/>
    <col min="4868" max="4868" width="36.88671875" customWidth="1"/>
    <col min="4869" max="4869" width="39.21875" customWidth="1"/>
    <col min="4870" max="4870" width="6.88671875" customWidth="1"/>
    <col min="4871" max="4871" width="8.21875" bestFit="1" customWidth="1"/>
    <col min="4872" max="4900" width="11.44140625" customWidth="1"/>
    <col min="5121" max="5121" width="4.109375" customWidth="1"/>
    <col min="5122" max="5123" width="6.88671875" customWidth="1"/>
    <col min="5124" max="5124" width="36.88671875" customWidth="1"/>
    <col min="5125" max="5125" width="39.21875" customWidth="1"/>
    <col min="5126" max="5126" width="6.88671875" customWidth="1"/>
    <col min="5127" max="5127" width="8.21875" bestFit="1" customWidth="1"/>
    <col min="5128" max="5156" width="11.44140625" customWidth="1"/>
    <col min="5377" max="5377" width="4.109375" customWidth="1"/>
    <col min="5378" max="5379" width="6.88671875" customWidth="1"/>
    <col min="5380" max="5380" width="36.88671875" customWidth="1"/>
    <col min="5381" max="5381" width="39.21875" customWidth="1"/>
    <col min="5382" max="5382" width="6.88671875" customWidth="1"/>
    <col min="5383" max="5383" width="8.21875" bestFit="1" customWidth="1"/>
    <col min="5384" max="5412" width="11.44140625" customWidth="1"/>
    <col min="5633" max="5633" width="4.109375" customWidth="1"/>
    <col min="5634" max="5635" width="6.88671875" customWidth="1"/>
    <col min="5636" max="5636" width="36.88671875" customWidth="1"/>
    <col min="5637" max="5637" width="39.21875" customWidth="1"/>
    <col min="5638" max="5638" width="6.88671875" customWidth="1"/>
    <col min="5639" max="5639" width="8.21875" bestFit="1" customWidth="1"/>
    <col min="5640" max="5668" width="11.44140625" customWidth="1"/>
    <col min="5889" max="5889" width="4.109375" customWidth="1"/>
    <col min="5890" max="5891" width="6.88671875" customWidth="1"/>
    <col min="5892" max="5892" width="36.88671875" customWidth="1"/>
    <col min="5893" max="5893" width="39.21875" customWidth="1"/>
    <col min="5894" max="5894" width="6.88671875" customWidth="1"/>
    <col min="5895" max="5895" width="8.21875" bestFit="1" customWidth="1"/>
    <col min="5896" max="5924" width="11.44140625" customWidth="1"/>
    <col min="6145" max="6145" width="4.109375" customWidth="1"/>
    <col min="6146" max="6147" width="6.88671875" customWidth="1"/>
    <col min="6148" max="6148" width="36.88671875" customWidth="1"/>
    <col min="6149" max="6149" width="39.21875" customWidth="1"/>
    <col min="6150" max="6150" width="6.88671875" customWidth="1"/>
    <col min="6151" max="6151" width="8.21875" bestFit="1" customWidth="1"/>
    <col min="6152" max="6180" width="11.44140625" customWidth="1"/>
    <col min="6401" max="6401" width="4.109375" customWidth="1"/>
    <col min="6402" max="6403" width="6.88671875" customWidth="1"/>
    <col min="6404" max="6404" width="36.88671875" customWidth="1"/>
    <col min="6405" max="6405" width="39.21875" customWidth="1"/>
    <col min="6406" max="6406" width="6.88671875" customWidth="1"/>
    <col min="6407" max="6407" width="8.21875" bestFit="1" customWidth="1"/>
    <col min="6408" max="6436" width="11.44140625" customWidth="1"/>
    <col min="6657" max="6657" width="4.109375" customWidth="1"/>
    <col min="6658" max="6659" width="6.88671875" customWidth="1"/>
    <col min="6660" max="6660" width="36.88671875" customWidth="1"/>
    <col min="6661" max="6661" width="39.21875" customWidth="1"/>
    <col min="6662" max="6662" width="6.88671875" customWidth="1"/>
    <col min="6663" max="6663" width="8.21875" bestFit="1" customWidth="1"/>
    <col min="6664" max="6692" width="11.44140625" customWidth="1"/>
    <col min="6913" max="6913" width="4.109375" customWidth="1"/>
    <col min="6914" max="6915" width="6.88671875" customWidth="1"/>
    <col min="6916" max="6916" width="36.88671875" customWidth="1"/>
    <col min="6917" max="6917" width="39.21875" customWidth="1"/>
    <col min="6918" max="6918" width="6.88671875" customWidth="1"/>
    <col min="6919" max="6919" width="8.21875" bestFit="1" customWidth="1"/>
    <col min="6920" max="6948" width="11.44140625" customWidth="1"/>
    <col min="7169" max="7169" width="4.109375" customWidth="1"/>
    <col min="7170" max="7171" width="6.88671875" customWidth="1"/>
    <col min="7172" max="7172" width="36.88671875" customWidth="1"/>
    <col min="7173" max="7173" width="39.21875" customWidth="1"/>
    <col min="7174" max="7174" width="6.88671875" customWidth="1"/>
    <col min="7175" max="7175" width="8.21875" bestFit="1" customWidth="1"/>
    <col min="7176" max="7204" width="11.44140625" customWidth="1"/>
    <col min="7425" max="7425" width="4.109375" customWidth="1"/>
    <col min="7426" max="7427" width="6.88671875" customWidth="1"/>
    <col min="7428" max="7428" width="36.88671875" customWidth="1"/>
    <col min="7429" max="7429" width="39.21875" customWidth="1"/>
    <col min="7430" max="7430" width="6.88671875" customWidth="1"/>
    <col min="7431" max="7431" width="8.21875" bestFit="1" customWidth="1"/>
    <col min="7432" max="7460" width="11.44140625" customWidth="1"/>
    <col min="7681" max="7681" width="4.109375" customWidth="1"/>
    <col min="7682" max="7683" width="6.88671875" customWidth="1"/>
    <col min="7684" max="7684" width="36.88671875" customWidth="1"/>
    <col min="7685" max="7685" width="39.21875" customWidth="1"/>
    <col min="7686" max="7686" width="6.88671875" customWidth="1"/>
    <col min="7687" max="7687" width="8.21875" bestFit="1" customWidth="1"/>
    <col min="7688" max="7716" width="11.44140625" customWidth="1"/>
    <col min="7937" max="7937" width="4.109375" customWidth="1"/>
    <col min="7938" max="7939" width="6.88671875" customWidth="1"/>
    <col min="7940" max="7940" width="36.88671875" customWidth="1"/>
    <col min="7941" max="7941" width="39.21875" customWidth="1"/>
    <col min="7942" max="7942" width="6.88671875" customWidth="1"/>
    <col min="7943" max="7943" width="8.21875" bestFit="1" customWidth="1"/>
    <col min="7944" max="7972" width="11.44140625" customWidth="1"/>
    <col min="8193" max="8193" width="4.109375" customWidth="1"/>
    <col min="8194" max="8195" width="6.88671875" customWidth="1"/>
    <col min="8196" max="8196" width="36.88671875" customWidth="1"/>
    <col min="8197" max="8197" width="39.21875" customWidth="1"/>
    <col min="8198" max="8198" width="6.88671875" customWidth="1"/>
    <col min="8199" max="8199" width="8.21875" bestFit="1" customWidth="1"/>
    <col min="8200" max="8228" width="11.44140625" customWidth="1"/>
    <col min="8449" max="8449" width="4.109375" customWidth="1"/>
    <col min="8450" max="8451" width="6.88671875" customWidth="1"/>
    <col min="8452" max="8452" width="36.88671875" customWidth="1"/>
    <col min="8453" max="8453" width="39.21875" customWidth="1"/>
    <col min="8454" max="8454" width="6.88671875" customWidth="1"/>
    <col min="8455" max="8455" width="8.21875" bestFit="1" customWidth="1"/>
    <col min="8456" max="8484" width="11.44140625" customWidth="1"/>
    <col min="8705" max="8705" width="4.109375" customWidth="1"/>
    <col min="8706" max="8707" width="6.88671875" customWidth="1"/>
    <col min="8708" max="8708" width="36.88671875" customWidth="1"/>
    <col min="8709" max="8709" width="39.21875" customWidth="1"/>
    <col min="8710" max="8710" width="6.88671875" customWidth="1"/>
    <col min="8711" max="8711" width="8.21875" bestFit="1" customWidth="1"/>
    <col min="8712" max="8740" width="11.44140625" customWidth="1"/>
    <col min="8961" max="8961" width="4.109375" customWidth="1"/>
    <col min="8962" max="8963" width="6.88671875" customWidth="1"/>
    <col min="8964" max="8964" width="36.88671875" customWidth="1"/>
    <col min="8965" max="8965" width="39.21875" customWidth="1"/>
    <col min="8966" max="8966" width="6.88671875" customWidth="1"/>
    <col min="8967" max="8967" width="8.21875" bestFit="1" customWidth="1"/>
    <col min="8968" max="8996" width="11.44140625" customWidth="1"/>
    <col min="9217" max="9217" width="4.109375" customWidth="1"/>
    <col min="9218" max="9219" width="6.88671875" customWidth="1"/>
    <col min="9220" max="9220" width="36.88671875" customWidth="1"/>
    <col min="9221" max="9221" width="39.21875" customWidth="1"/>
    <col min="9222" max="9222" width="6.88671875" customWidth="1"/>
    <col min="9223" max="9223" width="8.21875" bestFit="1" customWidth="1"/>
    <col min="9224" max="9252" width="11.44140625" customWidth="1"/>
    <col min="9473" max="9473" width="4.109375" customWidth="1"/>
    <col min="9474" max="9475" width="6.88671875" customWidth="1"/>
    <col min="9476" max="9476" width="36.88671875" customWidth="1"/>
    <col min="9477" max="9477" width="39.21875" customWidth="1"/>
    <col min="9478" max="9478" width="6.88671875" customWidth="1"/>
    <col min="9479" max="9479" width="8.21875" bestFit="1" customWidth="1"/>
    <col min="9480" max="9508" width="11.44140625" customWidth="1"/>
    <col min="9729" max="9729" width="4.109375" customWidth="1"/>
    <col min="9730" max="9731" width="6.88671875" customWidth="1"/>
    <col min="9732" max="9732" width="36.88671875" customWidth="1"/>
    <col min="9733" max="9733" width="39.21875" customWidth="1"/>
    <col min="9734" max="9734" width="6.88671875" customWidth="1"/>
    <col min="9735" max="9735" width="8.21875" bestFit="1" customWidth="1"/>
    <col min="9736" max="9764" width="11.44140625" customWidth="1"/>
    <col min="9985" max="9985" width="4.109375" customWidth="1"/>
    <col min="9986" max="9987" width="6.88671875" customWidth="1"/>
    <col min="9988" max="9988" width="36.88671875" customWidth="1"/>
    <col min="9989" max="9989" width="39.21875" customWidth="1"/>
    <col min="9990" max="9990" width="6.88671875" customWidth="1"/>
    <col min="9991" max="9991" width="8.21875" bestFit="1" customWidth="1"/>
    <col min="9992" max="10020" width="11.44140625" customWidth="1"/>
    <col min="10241" max="10241" width="4.109375" customWidth="1"/>
    <col min="10242" max="10243" width="6.88671875" customWidth="1"/>
    <col min="10244" max="10244" width="36.88671875" customWidth="1"/>
    <col min="10245" max="10245" width="39.21875" customWidth="1"/>
    <col min="10246" max="10246" width="6.88671875" customWidth="1"/>
    <col min="10247" max="10247" width="8.21875" bestFit="1" customWidth="1"/>
    <col min="10248" max="10276" width="11.44140625" customWidth="1"/>
    <col min="10497" max="10497" width="4.109375" customWidth="1"/>
    <col min="10498" max="10499" width="6.88671875" customWidth="1"/>
    <col min="10500" max="10500" width="36.88671875" customWidth="1"/>
    <col min="10501" max="10501" width="39.21875" customWidth="1"/>
    <col min="10502" max="10502" width="6.88671875" customWidth="1"/>
    <col min="10503" max="10503" width="8.21875" bestFit="1" customWidth="1"/>
    <col min="10504" max="10532" width="11.44140625" customWidth="1"/>
    <col min="10753" max="10753" width="4.109375" customWidth="1"/>
    <col min="10754" max="10755" width="6.88671875" customWidth="1"/>
    <col min="10756" max="10756" width="36.88671875" customWidth="1"/>
    <col min="10757" max="10757" width="39.21875" customWidth="1"/>
    <col min="10758" max="10758" width="6.88671875" customWidth="1"/>
    <col min="10759" max="10759" width="8.21875" bestFit="1" customWidth="1"/>
    <col min="10760" max="10788" width="11.44140625" customWidth="1"/>
    <col min="11009" max="11009" width="4.109375" customWidth="1"/>
    <col min="11010" max="11011" width="6.88671875" customWidth="1"/>
    <col min="11012" max="11012" width="36.88671875" customWidth="1"/>
    <col min="11013" max="11013" width="39.21875" customWidth="1"/>
    <col min="11014" max="11014" width="6.88671875" customWidth="1"/>
    <col min="11015" max="11015" width="8.21875" bestFit="1" customWidth="1"/>
    <col min="11016" max="11044" width="11.44140625" customWidth="1"/>
    <col min="11265" max="11265" width="4.109375" customWidth="1"/>
    <col min="11266" max="11267" width="6.88671875" customWidth="1"/>
    <col min="11268" max="11268" width="36.88671875" customWidth="1"/>
    <col min="11269" max="11269" width="39.21875" customWidth="1"/>
    <col min="11270" max="11270" width="6.88671875" customWidth="1"/>
    <col min="11271" max="11271" width="8.21875" bestFit="1" customWidth="1"/>
    <col min="11272" max="11300" width="11.44140625" customWidth="1"/>
    <col min="11521" max="11521" width="4.109375" customWidth="1"/>
    <col min="11522" max="11523" width="6.88671875" customWidth="1"/>
    <col min="11524" max="11524" width="36.88671875" customWidth="1"/>
    <col min="11525" max="11525" width="39.21875" customWidth="1"/>
    <col min="11526" max="11526" width="6.88671875" customWidth="1"/>
    <col min="11527" max="11527" width="8.21875" bestFit="1" customWidth="1"/>
    <col min="11528" max="11556" width="11.44140625" customWidth="1"/>
    <col min="11777" max="11777" width="4.109375" customWidth="1"/>
    <col min="11778" max="11779" width="6.88671875" customWidth="1"/>
    <col min="11780" max="11780" width="36.88671875" customWidth="1"/>
    <col min="11781" max="11781" width="39.21875" customWidth="1"/>
    <col min="11782" max="11782" width="6.88671875" customWidth="1"/>
    <col min="11783" max="11783" width="8.21875" bestFit="1" customWidth="1"/>
    <col min="11784" max="11812" width="11.44140625" customWidth="1"/>
    <col min="12033" max="12033" width="4.109375" customWidth="1"/>
    <col min="12034" max="12035" width="6.88671875" customWidth="1"/>
    <col min="12036" max="12036" width="36.88671875" customWidth="1"/>
    <col min="12037" max="12037" width="39.21875" customWidth="1"/>
    <col min="12038" max="12038" width="6.88671875" customWidth="1"/>
    <col min="12039" max="12039" width="8.21875" bestFit="1" customWidth="1"/>
    <col min="12040" max="12068" width="11.44140625" customWidth="1"/>
    <col min="12289" max="12289" width="4.109375" customWidth="1"/>
    <col min="12290" max="12291" width="6.88671875" customWidth="1"/>
    <col min="12292" max="12292" width="36.88671875" customWidth="1"/>
    <col min="12293" max="12293" width="39.21875" customWidth="1"/>
    <col min="12294" max="12294" width="6.88671875" customWidth="1"/>
    <col min="12295" max="12295" width="8.21875" bestFit="1" customWidth="1"/>
    <col min="12296" max="12324" width="11.44140625" customWidth="1"/>
    <col min="12545" max="12545" width="4.109375" customWidth="1"/>
    <col min="12546" max="12547" width="6.88671875" customWidth="1"/>
    <col min="12548" max="12548" width="36.88671875" customWidth="1"/>
    <col min="12549" max="12549" width="39.21875" customWidth="1"/>
    <col min="12550" max="12550" width="6.88671875" customWidth="1"/>
    <col min="12551" max="12551" width="8.21875" bestFit="1" customWidth="1"/>
    <col min="12552" max="12580" width="11.44140625" customWidth="1"/>
    <col min="12801" max="12801" width="4.109375" customWidth="1"/>
    <col min="12802" max="12803" width="6.88671875" customWidth="1"/>
    <col min="12804" max="12804" width="36.88671875" customWidth="1"/>
    <col min="12805" max="12805" width="39.21875" customWidth="1"/>
    <col min="12806" max="12806" width="6.88671875" customWidth="1"/>
    <col min="12807" max="12807" width="8.21875" bestFit="1" customWidth="1"/>
    <col min="12808" max="12836" width="11.44140625" customWidth="1"/>
    <col min="13057" max="13057" width="4.109375" customWidth="1"/>
    <col min="13058" max="13059" width="6.88671875" customWidth="1"/>
    <col min="13060" max="13060" width="36.88671875" customWidth="1"/>
    <col min="13061" max="13061" width="39.21875" customWidth="1"/>
    <col min="13062" max="13062" width="6.88671875" customWidth="1"/>
    <col min="13063" max="13063" width="8.21875" bestFit="1" customWidth="1"/>
    <col min="13064" max="13092" width="11.44140625" customWidth="1"/>
    <col min="13313" max="13313" width="4.109375" customWidth="1"/>
    <col min="13314" max="13315" width="6.88671875" customWidth="1"/>
    <col min="13316" max="13316" width="36.88671875" customWidth="1"/>
    <col min="13317" max="13317" width="39.21875" customWidth="1"/>
    <col min="13318" max="13318" width="6.88671875" customWidth="1"/>
    <col min="13319" max="13319" width="8.21875" bestFit="1" customWidth="1"/>
    <col min="13320" max="13348" width="11.44140625" customWidth="1"/>
    <col min="13569" max="13569" width="4.109375" customWidth="1"/>
    <col min="13570" max="13571" width="6.88671875" customWidth="1"/>
    <col min="13572" max="13572" width="36.88671875" customWidth="1"/>
    <col min="13573" max="13573" width="39.21875" customWidth="1"/>
    <col min="13574" max="13574" width="6.88671875" customWidth="1"/>
    <col min="13575" max="13575" width="8.21875" bestFit="1" customWidth="1"/>
    <col min="13576" max="13604" width="11.44140625" customWidth="1"/>
    <col min="13825" max="13825" width="4.109375" customWidth="1"/>
    <col min="13826" max="13827" width="6.88671875" customWidth="1"/>
    <col min="13828" max="13828" width="36.88671875" customWidth="1"/>
    <col min="13829" max="13829" width="39.21875" customWidth="1"/>
    <col min="13830" max="13830" width="6.88671875" customWidth="1"/>
    <col min="13831" max="13831" width="8.21875" bestFit="1" customWidth="1"/>
    <col min="13832" max="13860" width="11.44140625" customWidth="1"/>
    <col min="14081" max="14081" width="4.109375" customWidth="1"/>
    <col min="14082" max="14083" width="6.88671875" customWidth="1"/>
    <col min="14084" max="14084" width="36.88671875" customWidth="1"/>
    <col min="14085" max="14085" width="39.21875" customWidth="1"/>
    <col min="14086" max="14086" width="6.88671875" customWidth="1"/>
    <col min="14087" max="14087" width="8.21875" bestFit="1" customWidth="1"/>
    <col min="14088" max="14116" width="11.44140625" customWidth="1"/>
    <col min="14337" max="14337" width="4.109375" customWidth="1"/>
    <col min="14338" max="14339" width="6.88671875" customWidth="1"/>
    <col min="14340" max="14340" width="36.88671875" customWidth="1"/>
    <col min="14341" max="14341" width="39.21875" customWidth="1"/>
    <col min="14342" max="14342" width="6.88671875" customWidth="1"/>
    <col min="14343" max="14343" width="8.21875" bestFit="1" customWidth="1"/>
    <col min="14344" max="14372" width="11.44140625" customWidth="1"/>
    <col min="14593" max="14593" width="4.109375" customWidth="1"/>
    <col min="14594" max="14595" width="6.88671875" customWidth="1"/>
    <col min="14596" max="14596" width="36.88671875" customWidth="1"/>
    <col min="14597" max="14597" width="39.21875" customWidth="1"/>
    <col min="14598" max="14598" width="6.88671875" customWidth="1"/>
    <col min="14599" max="14599" width="8.21875" bestFit="1" customWidth="1"/>
    <col min="14600" max="14628" width="11.44140625" customWidth="1"/>
    <col min="14849" max="14849" width="4.109375" customWidth="1"/>
    <col min="14850" max="14851" width="6.88671875" customWidth="1"/>
    <col min="14852" max="14852" width="36.88671875" customWidth="1"/>
    <col min="14853" max="14853" width="39.21875" customWidth="1"/>
    <col min="14854" max="14854" width="6.88671875" customWidth="1"/>
    <col min="14855" max="14855" width="8.21875" bestFit="1" customWidth="1"/>
    <col min="14856" max="14884" width="11.44140625" customWidth="1"/>
    <col min="15105" max="15105" width="4.109375" customWidth="1"/>
    <col min="15106" max="15107" width="6.88671875" customWidth="1"/>
    <col min="15108" max="15108" width="36.88671875" customWidth="1"/>
    <col min="15109" max="15109" width="39.21875" customWidth="1"/>
    <col min="15110" max="15110" width="6.88671875" customWidth="1"/>
    <col min="15111" max="15111" width="8.21875" bestFit="1" customWidth="1"/>
    <col min="15112" max="15140" width="11.44140625" customWidth="1"/>
    <col min="15361" max="15361" width="4.109375" customWidth="1"/>
    <col min="15362" max="15363" width="6.88671875" customWidth="1"/>
    <col min="15364" max="15364" width="36.88671875" customWidth="1"/>
    <col min="15365" max="15365" width="39.21875" customWidth="1"/>
    <col min="15366" max="15366" width="6.88671875" customWidth="1"/>
    <col min="15367" max="15367" width="8.21875" bestFit="1" customWidth="1"/>
    <col min="15368" max="15396" width="11.44140625" customWidth="1"/>
    <col min="15617" max="15617" width="4.109375" customWidth="1"/>
    <col min="15618" max="15619" width="6.88671875" customWidth="1"/>
    <col min="15620" max="15620" width="36.88671875" customWidth="1"/>
    <col min="15621" max="15621" width="39.21875" customWidth="1"/>
    <col min="15622" max="15622" width="6.88671875" customWidth="1"/>
    <col min="15623" max="15623" width="8.21875" bestFit="1" customWidth="1"/>
    <col min="15624" max="15652" width="11.44140625" customWidth="1"/>
    <col min="15873" max="15873" width="4.109375" customWidth="1"/>
    <col min="15874" max="15875" width="6.88671875" customWidth="1"/>
    <col min="15876" max="15876" width="36.88671875" customWidth="1"/>
    <col min="15877" max="15877" width="39.21875" customWidth="1"/>
    <col min="15878" max="15878" width="6.88671875" customWidth="1"/>
    <col min="15879" max="15879" width="8.21875" bestFit="1" customWidth="1"/>
    <col min="15880" max="15908" width="11.44140625" customWidth="1"/>
    <col min="16129" max="16129" width="4.109375" customWidth="1"/>
    <col min="16130" max="16131" width="6.88671875" customWidth="1"/>
    <col min="16132" max="16132" width="36.88671875" customWidth="1"/>
    <col min="16133" max="16133" width="39.21875" customWidth="1"/>
    <col min="16134" max="16134" width="6.88671875" customWidth="1"/>
    <col min="16135" max="16135" width="8.21875" bestFit="1" customWidth="1"/>
    <col min="16136" max="16164" width="11.44140625" customWidth="1"/>
  </cols>
  <sheetData>
    <row r="1" spans="1:41" ht="18.75" thickBot="1" x14ac:dyDescent="0.25">
      <c r="A1" s="184"/>
      <c r="B1" s="176"/>
      <c r="C1" s="177" t="s">
        <v>648</v>
      </c>
      <c r="D1" s="178"/>
      <c r="E1" s="334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6"/>
      <c r="B2" s="186"/>
      <c r="C2" s="141" t="s">
        <v>594</v>
      </c>
      <c r="D2" s="142" t="s">
        <v>136</v>
      </c>
      <c r="E2" s="335" t="s">
        <v>649</v>
      </c>
      <c r="F2" s="142" t="s">
        <v>137</v>
      </c>
      <c r="G2" s="142" t="s">
        <v>186</v>
      </c>
      <c r="H2" s="336" t="str">
        <f>'TITLE PAGE'!D14</f>
        <v>2015-16</v>
      </c>
      <c r="I2" s="190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337" t="str">
        <f>'WRZ summary'!H5</f>
        <v>2020-21</v>
      </c>
      <c r="M2" s="337" t="str">
        <f>'WRZ summary'!I5</f>
        <v>2021-22</v>
      </c>
      <c r="N2" s="337" t="str">
        <f>'WRZ summary'!J5</f>
        <v>2022-23</v>
      </c>
      <c r="O2" s="337" t="str">
        <f>'WRZ summary'!K5</f>
        <v>2023-24</v>
      </c>
      <c r="P2" s="337" t="str">
        <f>'WRZ summary'!L5</f>
        <v>2024-25</v>
      </c>
      <c r="Q2" s="337" t="str">
        <f>'WRZ summary'!M5</f>
        <v>2025-26</v>
      </c>
      <c r="R2" s="337" t="str">
        <f>'WRZ summary'!N5</f>
        <v>2026-27</v>
      </c>
      <c r="S2" s="337" t="str">
        <f>'WRZ summary'!O5</f>
        <v>2027-28</v>
      </c>
      <c r="T2" s="337" t="str">
        <f>'WRZ summary'!P5</f>
        <v>2028-29</v>
      </c>
      <c r="U2" s="337" t="str">
        <f>'WRZ summary'!Q5</f>
        <v>2029-30</v>
      </c>
      <c r="V2" s="337" t="str">
        <f>'WRZ summary'!R5</f>
        <v>2030-31</v>
      </c>
      <c r="W2" s="337" t="str">
        <f>'WRZ summary'!S5</f>
        <v>2031-32</v>
      </c>
      <c r="X2" s="337" t="str">
        <f>'WRZ summary'!T5</f>
        <v>2032-33</v>
      </c>
      <c r="Y2" s="337" t="str">
        <f>'WRZ summary'!U5</f>
        <v>2033-34</v>
      </c>
      <c r="Z2" s="337" t="str">
        <f>'WRZ summary'!V5</f>
        <v>2034-35</v>
      </c>
      <c r="AA2" s="337" t="str">
        <f>'WRZ summary'!W5</f>
        <v>2035-36</v>
      </c>
      <c r="AB2" s="337" t="str">
        <f>'WRZ summary'!X5</f>
        <v>2036-37</v>
      </c>
      <c r="AC2" s="337" t="str">
        <f>'WRZ summary'!Y5</f>
        <v>2037-38</v>
      </c>
      <c r="AD2" s="337" t="str">
        <f>'WRZ summary'!Z5</f>
        <v>2038-39</v>
      </c>
      <c r="AE2" s="337" t="str">
        <f>'WRZ summary'!AA5</f>
        <v>2039-40</v>
      </c>
      <c r="AF2" s="337" t="str">
        <f>'WRZ summary'!AB5</f>
        <v>2040-41</v>
      </c>
      <c r="AG2" s="337" t="str">
        <f>'WRZ summary'!AC5</f>
        <v>2041-42</v>
      </c>
      <c r="AH2" s="337" t="str">
        <f>'WRZ summary'!AD5</f>
        <v>2042-43</v>
      </c>
      <c r="AI2" s="33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338"/>
      <c r="B3" s="936" t="s">
        <v>187</v>
      </c>
      <c r="C3" s="284" t="s">
        <v>650</v>
      </c>
      <c r="D3" s="442" t="s">
        <v>651</v>
      </c>
      <c r="E3" s="287" t="s">
        <v>652</v>
      </c>
      <c r="F3" s="345" t="s">
        <v>72</v>
      </c>
      <c r="G3" s="386">
        <v>2</v>
      </c>
      <c r="H3" s="822">
        <f>'3. BL Demand'!H3+'6. Preferred (Scenario Yr)'!H45+'6. Preferred (Scenario Yr)'!H60</f>
        <v>3.306134700574165</v>
      </c>
      <c r="I3" s="387">
        <f>'3. BL Demand'!I3+'6. Preferred (Scenario Yr)'!I45+'6. Preferred (Scenario Yr)'!I60</f>
        <v>3.3294430743257362</v>
      </c>
      <c r="J3" s="387">
        <f>'3. BL Demand'!J3+'6. Preferred (Scenario Yr)'!J45+'6. Preferred (Scenario Yr)'!J60</f>
        <v>3.3408607923193143</v>
      </c>
      <c r="K3" s="387">
        <f>'3. BL Demand'!K3+'6. Preferred (Scenario Yr)'!K45+'6. Preferred (Scenario Yr)'!K60</f>
        <v>3.345811423941822</v>
      </c>
      <c r="L3" s="816">
        <f>'3. BL Demand'!L3+'6. Preferred (Scenario Yr)'!L45+'6. Preferred (Scenario Yr)'!L60</f>
        <v>3.3556707917702244</v>
      </c>
      <c r="M3" s="816">
        <f>'3. BL Demand'!M3+'6. Preferred (Scenario Yr)'!M45+'6. Preferred (Scenario Yr)'!M60</f>
        <v>3.3752310321076053</v>
      </c>
      <c r="N3" s="816">
        <f>'3. BL Demand'!N3+'6. Preferred (Scenario Yr)'!N45+'6. Preferred (Scenario Yr)'!N60</f>
        <v>3.3471377233556434</v>
      </c>
      <c r="O3" s="816">
        <f>'3. BL Demand'!O3+'6. Preferred (Scenario Yr)'!O45+'6. Preferred (Scenario Yr)'!O60</f>
        <v>3.3438611453334701</v>
      </c>
      <c r="P3" s="816">
        <f>'3. BL Demand'!P3+'6. Preferred (Scenario Yr)'!P45+'6. Preferred (Scenario Yr)'!P60</f>
        <v>3.3405122140219934</v>
      </c>
      <c r="Q3" s="816">
        <f>'3. BL Demand'!Q3+'6. Preferred (Scenario Yr)'!Q45+'6. Preferred (Scenario Yr)'!Q60</f>
        <v>3.3373288340247442</v>
      </c>
      <c r="R3" s="816">
        <f>'3. BL Demand'!R3+'6. Preferred (Scenario Yr)'!R45+'6. Preferred (Scenario Yr)'!R60</f>
        <v>3.3342114605419364</v>
      </c>
      <c r="S3" s="816">
        <f>'3. BL Demand'!S3+'6. Preferred (Scenario Yr)'!S45+'6. Preferred (Scenario Yr)'!S60</f>
        <v>3.331025304971063</v>
      </c>
      <c r="T3" s="816">
        <f>'3. BL Demand'!T3+'6. Preferred (Scenario Yr)'!T45+'6. Preferred (Scenario Yr)'!T60</f>
        <v>3.3279390605967882</v>
      </c>
      <c r="U3" s="816">
        <f>'3. BL Demand'!U3+'6. Preferred (Scenario Yr)'!U45+'6. Preferred (Scenario Yr)'!U60</f>
        <v>3.3248493503716423</v>
      </c>
      <c r="V3" s="816">
        <f>'3. BL Demand'!V3+'6. Preferred (Scenario Yr)'!V45+'6. Preferred (Scenario Yr)'!V60</f>
        <v>3.3217868427944537</v>
      </c>
      <c r="W3" s="816">
        <f>'3. BL Demand'!W3+'6. Preferred (Scenario Yr)'!W45+'6. Preferred (Scenario Yr)'!W60</f>
        <v>3.3187210952700794</v>
      </c>
      <c r="X3" s="816">
        <f>'3. BL Demand'!X3+'6. Preferred (Scenario Yr)'!X45+'6. Preferred (Scenario Yr)'!X60</f>
        <v>3.3156509602725466</v>
      </c>
      <c r="Y3" s="816">
        <f>'3. BL Demand'!Y3+'6. Preferred (Scenario Yr)'!Y45+'6. Preferred (Scenario Yr)'!Y60</f>
        <v>3.3125760436696914</v>
      </c>
      <c r="Z3" s="816">
        <f>'3. BL Demand'!Z3+'6. Preferred (Scenario Yr)'!Z45+'6. Preferred (Scenario Yr)'!Z60</f>
        <v>3.3094960526901676</v>
      </c>
      <c r="AA3" s="816">
        <f>'3. BL Demand'!AA3+'6. Preferred (Scenario Yr)'!AA45+'6. Preferred (Scenario Yr)'!AA60</f>
        <v>3.3065494100681594</v>
      </c>
      <c r="AB3" s="816">
        <f>'3. BL Demand'!AB3+'6. Preferred (Scenario Yr)'!AB45+'6. Preferred (Scenario Yr)'!AB60</f>
        <v>3.3035995899717827</v>
      </c>
      <c r="AC3" s="816">
        <f>'3. BL Demand'!AC3+'6. Preferred (Scenario Yr)'!AC45+'6. Preferred (Scenario Yr)'!AC60</f>
        <v>3.3006466394737006</v>
      </c>
      <c r="AD3" s="816">
        <f>'3. BL Demand'!AD3+'6. Preferred (Scenario Yr)'!AD45+'6. Preferred (Scenario Yr)'!AD60</f>
        <v>3.2976906344005554</v>
      </c>
      <c r="AE3" s="816">
        <f>'3. BL Demand'!AE3+'6. Preferred (Scenario Yr)'!AE45+'6. Preferred (Scenario Yr)'!AE60</f>
        <v>3.294731453530384</v>
      </c>
      <c r="AF3" s="816">
        <f>'3. BL Demand'!AF3+'6. Preferred (Scenario Yr)'!AF45+'6. Preferred (Scenario Yr)'!AF60</f>
        <v>3.291769351566793</v>
      </c>
      <c r="AG3" s="816">
        <f>'3. BL Demand'!AG3+'6. Preferred (Scenario Yr)'!AG45+'6. Preferred (Scenario Yr)'!AG60</f>
        <v>3.2888044522495807</v>
      </c>
      <c r="AH3" s="816">
        <f>'3. BL Demand'!AH3+'6. Preferred (Scenario Yr)'!AH45+'6. Preferred (Scenario Yr)'!AH60</f>
        <v>3.285837031469677</v>
      </c>
      <c r="AI3" s="816">
        <f>'3. BL Demand'!AI3+'6. Preferred (Scenario Yr)'!AI45+'6. Preferred (Scenario Yr)'!AI60</f>
        <v>3.2828670996057974</v>
      </c>
      <c r="AJ3" s="896">
        <f>'3. BL Demand'!AJ3+'6. Preferred (Scenario Yr)'!AJ45+'6. Preferred (Scenario Yr)'!AJ60</f>
        <v>3.2798949237861987</v>
      </c>
      <c r="AK3" s="896">
        <f>'3. BL Demand'!AK3+'6. Preferred (Scenario Yr)'!AK45+'6. Preferred (Scenario Yr)'!AK60</f>
        <v>3.2769742958493513</v>
      </c>
      <c r="AL3" s="896">
        <f>'3. BL Demand'!AL3+'6. Preferred (Scenario Yr)'!AL45+'6. Preferred (Scenario Yr)'!AL60</f>
        <v>3.2740524180371136</v>
      </c>
      <c r="AM3" s="896">
        <f>'3. BL Demand'!AM3+'6. Preferred (Scenario Yr)'!AM45+'6. Preferred (Scenario Yr)'!AM60</f>
        <v>3.271128970152462</v>
      </c>
      <c r="AN3" s="896">
        <f>'3. BL Demand'!AN3+'6. Preferred (Scenario Yr)'!AN45+'6. Preferred (Scenario Yr)'!AN60</f>
        <v>3.2682037595163522</v>
      </c>
      <c r="AO3" s="896">
        <f>'3. BL Demand'!AO3+'6. Preferred (Scenario Yr)'!AO45+'6. Preferred (Scenario Yr)'!AO60</f>
        <v>3.2652770024050972</v>
      </c>
    </row>
    <row r="4" spans="1:41" x14ac:dyDescent="0.2">
      <c r="A4" s="338"/>
      <c r="B4" s="937"/>
      <c r="C4" s="286" t="s">
        <v>653</v>
      </c>
      <c r="D4" s="384" t="s">
        <v>654</v>
      </c>
      <c r="E4" s="287" t="s">
        <v>652</v>
      </c>
      <c r="F4" s="386" t="s">
        <v>72</v>
      </c>
      <c r="G4" s="386">
        <v>2</v>
      </c>
      <c r="H4" s="854">
        <f>'3. BL Demand'!H4+'6. Preferred (Scenario Yr)'!H48+'6. Preferred (Scenario Yr)'!H63</f>
        <v>0.42858177308514644</v>
      </c>
      <c r="I4" s="387">
        <f>'3. BL Demand'!I4+'6. Preferred (Scenario Yr)'!I48+'6. Preferred (Scenario Yr)'!I63</f>
        <v>0.4171599420524511</v>
      </c>
      <c r="J4" s="387">
        <f>'3. BL Demand'!J4+'6. Preferred (Scenario Yr)'!J48+'6. Preferred (Scenario Yr)'!J63</f>
        <v>0.41170146940660268</v>
      </c>
      <c r="K4" s="387">
        <f>'3. BL Demand'!K4+'6. Preferred (Scenario Yr)'!K48+'6. Preferred (Scenario Yr)'!K63</f>
        <v>0.40640698389092988</v>
      </c>
      <c r="L4" s="816">
        <f>'3. BL Demand'!L4+'6. Preferred (Scenario Yr)'!L48+'6. Preferred (Scenario Yr)'!L63</f>
        <v>0.40126811825417874</v>
      </c>
      <c r="M4" s="816">
        <f>'3. BL Demand'!M4+'6. Preferred (Scenario Yr)'!M48+'6. Preferred (Scenario Yr)'!M63</f>
        <v>0.39629301424418428</v>
      </c>
      <c r="N4" s="816">
        <f>'3. BL Demand'!N4+'6. Preferred (Scenario Yr)'!N48+'6. Preferred (Scenario Yr)'!N63</f>
        <v>0.39146559985531887</v>
      </c>
      <c r="O4" s="816">
        <f>'3. BL Demand'!O4+'6. Preferred (Scenario Yr)'!O48+'6. Preferred (Scenario Yr)'!O63</f>
        <v>0.38679441202280013</v>
      </c>
      <c r="P4" s="816">
        <f>'3. BL Demand'!P4+'6. Preferred (Scenario Yr)'!P48+'6. Preferred (Scenario Yr)'!P63</f>
        <v>0.38226549797388537</v>
      </c>
      <c r="Q4" s="816">
        <f>'3. BL Demand'!Q4+'6. Preferred (Scenario Yr)'!Q48+'6. Preferred (Scenario Yr)'!Q63</f>
        <v>0.37788035420013538</v>
      </c>
      <c r="R4" s="816">
        <f>'3. BL Demand'!R4+'6. Preferred (Scenario Yr)'!R48+'6. Preferred (Scenario Yr)'!R63</f>
        <v>0.37363696227218235</v>
      </c>
      <c r="S4" s="816">
        <f>'3. BL Demand'!S4+'6. Preferred (Scenario Yr)'!S48+'6. Preferred (Scenario Yr)'!S63</f>
        <v>0.36952363488897338</v>
      </c>
      <c r="T4" s="816">
        <f>'3. BL Demand'!T4+'6. Preferred (Scenario Yr)'!T48+'6. Preferred (Scenario Yr)'!T63</f>
        <v>0.36554568892610062</v>
      </c>
      <c r="U4" s="816">
        <f>'3. BL Demand'!U4+'6. Preferred (Scenario Yr)'!U48+'6. Preferred (Scenario Yr)'!U63</f>
        <v>0.36169338752189945</v>
      </c>
      <c r="V4" s="816">
        <f>'3. BL Demand'!V4+'6. Preferred (Scenario Yr)'!V48+'6. Preferred (Scenario Yr)'!V63</f>
        <v>0.35796451528942425</v>
      </c>
      <c r="W4" s="816">
        <f>'3. BL Demand'!W4+'6. Preferred (Scenario Yr)'!W48+'6. Preferred (Scenario Yr)'!W63</f>
        <v>0.35435363007750165</v>
      </c>
      <c r="X4" s="816">
        <f>'3. BL Demand'!X4+'6. Preferred (Scenario Yr)'!X48+'6. Preferred (Scenario Yr)'!X63</f>
        <v>0.35085699678825394</v>
      </c>
      <c r="Y4" s="816">
        <f>'3. BL Demand'!Y4+'6. Preferred (Scenario Yr)'!Y48+'6. Preferred (Scenario Yr)'!Y63</f>
        <v>0.34747102139206637</v>
      </c>
      <c r="Z4" s="816">
        <f>'3. BL Demand'!Z4+'6. Preferred (Scenario Yr)'!Z48+'6. Preferred (Scenario Yr)'!Z63</f>
        <v>0.34419221581201387</v>
      </c>
      <c r="AA4" s="816">
        <f>'3. BL Demand'!AA4+'6. Preferred (Scenario Yr)'!AA48+'6. Preferred (Scenario Yr)'!AA63</f>
        <v>0.34102121729857104</v>
      </c>
      <c r="AB4" s="816">
        <f>'3. BL Demand'!AB4+'6. Preferred (Scenario Yr)'!AB48+'6. Preferred (Scenario Yr)'!AB63</f>
        <v>0.33795077538642804</v>
      </c>
      <c r="AC4" s="816">
        <f>'3. BL Demand'!AC4+'6. Preferred (Scenario Yr)'!AC48+'6. Preferred (Scenario Yr)'!AC63</f>
        <v>0.33497771716264702</v>
      </c>
      <c r="AD4" s="816">
        <f>'3. BL Demand'!AD4+'6. Preferred (Scenario Yr)'!AD48+'6. Preferred (Scenario Yr)'!AD63</f>
        <v>0.33209896695200175</v>
      </c>
      <c r="AE4" s="816">
        <f>'3. BL Demand'!AE4+'6. Preferred (Scenario Yr)'!AE48+'6. Preferred (Scenario Yr)'!AE63</f>
        <v>0.32931153302120647</v>
      </c>
      <c r="AF4" s="816">
        <f>'3. BL Demand'!AF4+'6. Preferred (Scenario Yr)'!AF48+'6. Preferred (Scenario Yr)'!AF63</f>
        <v>0.32661253438903115</v>
      </c>
      <c r="AG4" s="816">
        <f>'3. BL Demand'!AG4+'6. Preferred (Scenario Yr)'!AG48+'6. Preferred (Scenario Yr)'!AG63</f>
        <v>0.32399917288306423</v>
      </c>
      <c r="AH4" s="816">
        <f>'3. BL Demand'!AH4+'6. Preferred (Scenario Yr)'!AH48+'6. Preferred (Scenario Yr)'!AH63</f>
        <v>0.32146874501673223</v>
      </c>
      <c r="AI4" s="816">
        <f>'3. BL Demand'!AI4+'6. Preferred (Scenario Yr)'!AI48+'6. Preferred (Scenario Yr)'!AI63</f>
        <v>0.31901861902446588</v>
      </c>
      <c r="AJ4" s="897">
        <f>'3. BL Demand'!AJ4+'6. Preferred (Scenario Yr)'!AJ48+'6. Preferred (Scenario Yr)'!AJ63</f>
        <v>0.31664625830654136</v>
      </c>
      <c r="AK4" s="897">
        <f>'3. BL Demand'!AK4+'6. Preferred (Scenario Yr)'!AK48+'6. Preferred (Scenario Yr)'!AK63</f>
        <v>0.31434919167845982</v>
      </c>
      <c r="AL4" s="897">
        <f>'3. BL Demand'!AL4+'6. Preferred (Scenario Yr)'!AL48+'6. Preferred (Scenario Yr)'!AL63</f>
        <v>0.31212506032086285</v>
      </c>
      <c r="AM4" s="897">
        <f>'3. BL Demand'!AM4+'6. Preferred (Scenario Yr)'!AM48+'6. Preferred (Scenario Yr)'!AM63</f>
        <v>0.30997153292252982</v>
      </c>
      <c r="AN4" s="897">
        <f>'3. BL Demand'!AN4+'6. Preferred (Scenario Yr)'!AN48+'6. Preferred (Scenario Yr)'!AN63</f>
        <v>0.30788635804121051</v>
      </c>
      <c r="AO4" s="897">
        <f>'3. BL Demand'!AO4+'6. Preferred (Scenario Yr)'!AO48+'6. Preferred (Scenario Yr)'!AO63</f>
        <v>0.30586737497238742</v>
      </c>
    </row>
    <row r="5" spans="1:41" x14ac:dyDescent="0.2">
      <c r="A5" s="338"/>
      <c r="B5" s="937"/>
      <c r="C5" s="443" t="s">
        <v>655</v>
      </c>
      <c r="D5" s="384" t="s">
        <v>656</v>
      </c>
      <c r="E5" s="287" t="s">
        <v>652</v>
      </c>
      <c r="F5" s="386" t="s">
        <v>72</v>
      </c>
      <c r="G5" s="386">
        <v>2</v>
      </c>
      <c r="H5" s="854">
        <f>'3. BL Demand'!H5+'6. Preferred (Scenario Yr)'!H51+'6. Preferred (Scenario Yr)'!H66</f>
        <v>1.35686232064679</v>
      </c>
      <c r="I5" s="387">
        <f>'3. BL Demand'!I5+'6. Preferred (Scenario Yr)'!I51+'6. Preferred (Scenario Yr)'!I66</f>
        <v>1.5348222775935143</v>
      </c>
      <c r="J5" s="387">
        <f>'3. BL Demand'!J5+'6. Preferred (Scenario Yr)'!J51+'6. Preferred (Scenario Yr)'!J66</f>
        <v>1.5987321555797955</v>
      </c>
      <c r="K5" s="387">
        <f>'3. BL Demand'!K5+'6. Preferred (Scenario Yr)'!K51+'6. Preferred (Scenario Yr)'!K66</f>
        <v>1.6624388102069398</v>
      </c>
      <c r="L5" s="816">
        <f>'3. BL Demand'!L5+'6. Preferred (Scenario Yr)'!L51+'6. Preferred (Scenario Yr)'!L66</f>
        <v>1.7150493008366927</v>
      </c>
      <c r="M5" s="816">
        <f>'3. BL Demand'!M5+'6. Preferred (Scenario Yr)'!M51+'6. Preferred (Scenario Yr)'!M66</f>
        <v>1.7543973545441125</v>
      </c>
      <c r="N5" s="816">
        <f>'3. BL Demand'!N5+'6. Preferred (Scenario Yr)'!N51+'6. Preferred (Scenario Yr)'!N66</f>
        <v>1.8028869670409755</v>
      </c>
      <c r="O5" s="816">
        <f>'3. BL Demand'!O5+'6. Preferred (Scenario Yr)'!O51+'6. Preferred (Scenario Yr)'!O66</f>
        <v>1.8373880527406119</v>
      </c>
      <c r="P5" s="816">
        <f>'3. BL Demand'!P5+'6. Preferred (Scenario Yr)'!P51+'6. Preferred (Scenario Yr)'!P66</f>
        <v>1.8821953557667204</v>
      </c>
      <c r="Q5" s="816">
        <f>'3. BL Demand'!Q5+'6. Preferred (Scenario Yr)'!Q51+'6. Preferred (Scenario Yr)'!Q66</f>
        <v>1.9388362277298223</v>
      </c>
      <c r="R5" s="816">
        <f>'3. BL Demand'!R5+'6. Preferred (Scenario Yr)'!R51+'6. Preferred (Scenario Yr)'!R66</f>
        <v>1.9816194795916346</v>
      </c>
      <c r="S5" s="816">
        <f>'3. BL Demand'!S5+'6. Preferred (Scenario Yr)'!S51+'6. Preferred (Scenario Yr)'!S66</f>
        <v>2.0376821104604592</v>
      </c>
      <c r="T5" s="816">
        <f>'3. BL Demand'!T5+'6. Preferred (Scenario Yr)'!T51+'6. Preferred (Scenario Yr)'!T66</f>
        <v>2.0789590989268292</v>
      </c>
      <c r="U5" s="816">
        <f>'3. BL Demand'!U5+'6. Preferred (Scenario Yr)'!U51+'6. Preferred (Scenario Yr)'!U66</f>
        <v>2.118657354457925</v>
      </c>
      <c r="V5" s="816">
        <f>'3. BL Demand'!V5+'6. Preferred (Scenario Yr)'!V51+'6. Preferred (Scenario Yr)'!V66</f>
        <v>2.1410653579854113</v>
      </c>
      <c r="W5" s="816">
        <f>'3. BL Demand'!W5+'6. Preferred (Scenario Yr)'!W51+'6. Preferred (Scenario Yr)'!W66</f>
        <v>2.1610274529223483</v>
      </c>
      <c r="X5" s="816">
        <f>'3. BL Demand'!X5+'6. Preferred (Scenario Yr)'!X51+'6. Preferred (Scenario Yr)'!X66</f>
        <v>2.1787580888805476</v>
      </c>
      <c r="Y5" s="816">
        <f>'3. BL Demand'!Y5+'6. Preferred (Scenario Yr)'!Y51+'6. Preferred (Scenario Yr)'!Y66</f>
        <v>2.1942191183151274</v>
      </c>
      <c r="Z5" s="816">
        <f>'3. BL Demand'!Z5+'6. Preferred (Scenario Yr)'!Z51+'6. Preferred (Scenario Yr)'!Z66</f>
        <v>2.20743015736051</v>
      </c>
      <c r="AA5" s="816">
        <f>'3. BL Demand'!AA5+'6. Preferred (Scenario Yr)'!AA51+'6. Preferred (Scenario Yr)'!AA66</f>
        <v>2.2186417389076967</v>
      </c>
      <c r="AB5" s="816">
        <f>'3. BL Demand'!AB5+'6. Preferred (Scenario Yr)'!AB51+'6. Preferred (Scenario Yr)'!AB66</f>
        <v>2.2278246026109385</v>
      </c>
      <c r="AC5" s="816">
        <f>'3. BL Demand'!AC5+'6. Preferred (Scenario Yr)'!AC51+'6. Preferred (Scenario Yr)'!AC66</f>
        <v>2.2349675853746902</v>
      </c>
      <c r="AD5" s="816">
        <f>'3. BL Demand'!AD5+'6. Preferred (Scenario Yr)'!AD51+'6. Preferred (Scenario Yr)'!AD66</f>
        <v>2.2401000216668203</v>
      </c>
      <c r="AE5" s="816">
        <f>'3. BL Demand'!AE5+'6. Preferred (Scenario Yr)'!AE51+'6. Preferred (Scenario Yr)'!AE66</f>
        <v>2.2432834986013401</v>
      </c>
      <c r="AF5" s="816">
        <f>'3. BL Demand'!AF5+'6. Preferred (Scenario Yr)'!AF51+'6. Preferred (Scenario Yr)'!AF66</f>
        <v>2.244591037401972</v>
      </c>
      <c r="AG5" s="816">
        <f>'3. BL Demand'!AG5+'6. Preferred (Scenario Yr)'!AG51+'6. Preferred (Scenario Yr)'!AG66</f>
        <v>2.2438686102669214</v>
      </c>
      <c r="AH5" s="816">
        <f>'3. BL Demand'!AH5+'6. Preferred (Scenario Yr)'!AH51+'6. Preferred (Scenario Yr)'!AH66</f>
        <v>2.2409774033109611</v>
      </c>
      <c r="AI5" s="816">
        <f>'3. BL Demand'!AI5+'6. Preferred (Scenario Yr)'!AI51+'6. Preferred (Scenario Yr)'!AI66</f>
        <v>2.2360285578838606</v>
      </c>
      <c r="AJ5" s="897">
        <f>'3. BL Demand'!AJ5+'6. Preferred (Scenario Yr)'!AJ51+'6. Preferred (Scenario Yr)'!AJ66</f>
        <v>2.2291529830860388</v>
      </c>
      <c r="AK5" s="897">
        <f>'3. BL Demand'!AK5+'6. Preferred (Scenario Yr)'!AK51+'6. Preferred (Scenario Yr)'!AK66</f>
        <v>2.2204590352925142</v>
      </c>
      <c r="AL5" s="897">
        <f>'3. BL Demand'!AL5+'6. Preferred (Scenario Yr)'!AL51+'6. Preferred (Scenario Yr)'!AL66</f>
        <v>2.2098366637682796</v>
      </c>
      <c r="AM5" s="897">
        <f>'3. BL Demand'!AM5+'6. Preferred (Scenario Yr)'!AM51+'6. Preferred (Scenario Yr)'!AM66</f>
        <v>2.1972362227927014</v>
      </c>
      <c r="AN5" s="897">
        <f>'3. BL Demand'!AN5+'6. Preferred (Scenario Yr)'!AN51+'6. Preferred (Scenario Yr)'!AN66</f>
        <v>2.1830936633808284</v>
      </c>
      <c r="AO5" s="897">
        <f>'3. BL Demand'!AO5+'6. Preferred (Scenario Yr)'!AO51+'6. Preferred (Scenario Yr)'!AO66</f>
        <v>2.1676865346353029</v>
      </c>
    </row>
    <row r="6" spans="1:41" x14ac:dyDescent="0.2">
      <c r="A6" s="338"/>
      <c r="B6" s="937"/>
      <c r="C6" s="286" t="s">
        <v>657</v>
      </c>
      <c r="D6" s="384" t="s">
        <v>658</v>
      </c>
      <c r="E6" s="287" t="s">
        <v>652</v>
      </c>
      <c r="F6" s="386" t="s">
        <v>72</v>
      </c>
      <c r="G6" s="386">
        <v>2</v>
      </c>
      <c r="H6" s="854">
        <f>'3. BL Demand'!H6+'6. Preferred (Scenario Yr)'!H54+'6. Preferred (Scenario Yr)'!H69</f>
        <v>3.9952074382760152</v>
      </c>
      <c r="I6" s="387">
        <f>'3. BL Demand'!I6+'6. Preferred (Scenario Yr)'!I54+'6. Preferred (Scenario Yr)'!I69</f>
        <v>3.9089242685269965</v>
      </c>
      <c r="J6" s="387">
        <f>'3. BL Demand'!J6+'6. Preferred (Scenario Yr)'!J54+'6. Preferred (Scenario Yr)'!J69</f>
        <v>3.8477957818606146</v>
      </c>
      <c r="K6" s="387">
        <f>'3. BL Demand'!K6+'6. Preferred (Scenario Yr)'!K54+'6. Preferred (Scenario Yr)'!K69</f>
        <v>3.7869850227381532</v>
      </c>
      <c r="L6" s="816">
        <f>'3. BL Demand'!L6+'6. Preferred (Scenario Yr)'!L54+'6. Preferred (Scenario Yr)'!L69</f>
        <v>3.7027168751102701</v>
      </c>
      <c r="M6" s="816">
        <f>'3. BL Demand'!M6+'6. Preferred (Scenario Yr)'!M54+'6. Preferred (Scenario Yr)'!M69</f>
        <v>3.5974624900431142</v>
      </c>
      <c r="N6" s="816">
        <f>'3. BL Demand'!N6+'6. Preferred (Scenario Yr)'!N54+'6. Preferred (Scenario Yr)'!N69</f>
        <v>3.5155480200788842</v>
      </c>
      <c r="O6" s="816">
        <f>'3. BL Demand'!O6+'6. Preferred (Scenario Yr)'!O54+'6. Preferred (Scenario Yr)'!O69</f>
        <v>3.4136571207527977</v>
      </c>
      <c r="P6" s="816">
        <f>'3. BL Demand'!P6+'6. Preferred (Scenario Yr)'!P54+'6. Preferred (Scenario Yr)'!P69</f>
        <v>3.3349144799290937</v>
      </c>
      <c r="Q6" s="816">
        <f>'3. BL Demand'!Q6+'6. Preferred (Scenario Yr)'!Q54+'6. Preferred (Scenario Yr)'!Q69</f>
        <v>3.2787254338300462</v>
      </c>
      <c r="R6" s="816">
        <f>'3. BL Demand'!R6+'6. Preferred (Scenario Yr)'!R54+'6. Preferred (Scenario Yr)'!R69</f>
        <v>3.2026942491413308</v>
      </c>
      <c r="S6" s="816">
        <f>'3. BL Demand'!S6+'6. Preferred (Scenario Yr)'!S54+'6. Preferred (Scenario Yr)'!S69</f>
        <v>3.1463606918328653</v>
      </c>
      <c r="T6" s="816">
        <f>'3. BL Demand'!T6+'6. Preferred (Scenario Yr)'!T54+'6. Preferred (Scenario Yr)'!T69</f>
        <v>3.0707948538316598</v>
      </c>
      <c r="U6" s="816">
        <f>'3. BL Demand'!U6+'6. Preferred (Scenario Yr)'!U54+'6. Preferred (Scenario Yr)'!U69</f>
        <v>2.9963495004699197</v>
      </c>
      <c r="V6" s="816">
        <f>'3. BL Demand'!V6+'6. Preferred (Scenario Yr)'!V54+'6. Preferred (Scenario Yr)'!V69</f>
        <v>2.9047861335256684</v>
      </c>
      <c r="W6" s="816">
        <f>'3. BL Demand'!W6+'6. Preferred (Scenario Yr)'!W54+'6. Preferred (Scenario Yr)'!W69</f>
        <v>2.8148136271446251</v>
      </c>
      <c r="X6" s="816">
        <f>'3. BL Demand'!X6+'6. Preferred (Scenario Yr)'!X54+'6. Preferred (Scenario Yr)'!X69</f>
        <v>2.726680736682189</v>
      </c>
      <c r="Y6" s="816">
        <f>'3. BL Demand'!Y6+'6. Preferred (Scenario Yr)'!Y54+'6. Preferred (Scenario Yr)'!Y69</f>
        <v>2.6404789227961887</v>
      </c>
      <c r="Z6" s="816">
        <f>'3. BL Demand'!Z6+'6. Preferred (Scenario Yr)'!Z54+'6. Preferred (Scenario Yr)'!Z69</f>
        <v>2.5562363118014666</v>
      </c>
      <c r="AA6" s="816">
        <f>'3. BL Demand'!AA6+'6. Preferred (Scenario Yr)'!AA54+'6. Preferred (Scenario Yr)'!AA69</f>
        <v>2.4741567641586464</v>
      </c>
      <c r="AB6" s="816">
        <f>'3. BL Demand'!AB6+'6. Preferred (Scenario Yr)'!AB54+'6. Preferred (Scenario Yr)'!AB69</f>
        <v>2.3940015457866179</v>
      </c>
      <c r="AC6" s="816">
        <f>'3. BL Demand'!AC6+'6. Preferred (Scenario Yr)'!AC54+'6. Preferred (Scenario Yr)'!AC69</f>
        <v>2.3157605571651851</v>
      </c>
      <c r="AD6" s="816">
        <f>'3. BL Demand'!AD6+'6. Preferred (Scenario Yr)'!AD54+'6. Preferred (Scenario Yr)'!AD69</f>
        <v>2.2394001286924294</v>
      </c>
      <c r="AE6" s="816">
        <f>'3. BL Demand'!AE6+'6. Preferred (Scenario Yr)'!AE54+'6. Preferred (Scenario Yr)'!AE69</f>
        <v>2.1649428838992928</v>
      </c>
      <c r="AF6" s="816">
        <f>'3. BL Demand'!AF6+'6. Preferred (Scenario Yr)'!AF54+'6. Preferred (Scenario Yr)'!AF69</f>
        <v>2.0922803136801318</v>
      </c>
      <c r="AG6" s="816">
        <f>'3. BL Demand'!AG6+'6. Preferred (Scenario Yr)'!AG54+'6. Preferred (Scenario Yr)'!AG69</f>
        <v>2.0214773804442179</v>
      </c>
      <c r="AH6" s="816">
        <f>'3. BL Demand'!AH6+'6. Preferred (Scenario Yr)'!AH54+'6. Preferred (Scenario Yr)'!AH69</f>
        <v>1.9525359488746015</v>
      </c>
      <c r="AI6" s="816">
        <f>'3. BL Demand'!AI6+'6. Preferred (Scenario Yr)'!AI54+'6. Preferred (Scenario Yr)'!AI69</f>
        <v>1.8854272564186025</v>
      </c>
      <c r="AJ6" s="897">
        <f>'3. BL Demand'!AJ6+'6. Preferred (Scenario Yr)'!AJ54+'6. Preferred (Scenario Yr)'!AJ69</f>
        <v>1.8200642692011668</v>
      </c>
      <c r="AK6" s="897">
        <f>'3. BL Demand'!AK6+'6. Preferred (Scenario Yr)'!AK54+'6. Preferred (Scenario Yr)'!AK69</f>
        <v>1.7564489162535777</v>
      </c>
      <c r="AL6" s="897">
        <f>'3. BL Demand'!AL6+'6. Preferred (Scenario Yr)'!AL54+'6. Preferred (Scenario Yr)'!AL69</f>
        <v>1.6944912976965882</v>
      </c>
      <c r="AM6" s="897">
        <f>'3. BL Demand'!AM6+'6. Preferred (Scenario Yr)'!AM54+'6. Preferred (Scenario Yr)'!AM69</f>
        <v>1.6342865724594611</v>
      </c>
      <c r="AN6" s="897">
        <f>'3. BL Demand'!AN6+'6. Preferred (Scenario Yr)'!AN54+'6. Preferred (Scenario Yr)'!AN69</f>
        <v>1.5757476999112094</v>
      </c>
      <c r="AO6" s="897">
        <f>'3. BL Demand'!AO6+'6. Preferred (Scenario Yr)'!AO54+'6. Preferred (Scenario Yr)'!AO69</f>
        <v>1.5187674475631898</v>
      </c>
    </row>
    <row r="7" spans="1:41" x14ac:dyDescent="0.2">
      <c r="A7" s="338"/>
      <c r="B7" s="937"/>
      <c r="C7" s="286" t="s">
        <v>659</v>
      </c>
      <c r="D7" s="384" t="s">
        <v>197</v>
      </c>
      <c r="E7" s="385" t="s">
        <v>660</v>
      </c>
      <c r="F7" s="386" t="s">
        <v>72</v>
      </c>
      <c r="G7" s="386">
        <v>2</v>
      </c>
      <c r="H7" s="379">
        <f>H3-H30</f>
        <v>3.2534314507481099</v>
      </c>
      <c r="I7" s="387">
        <f t="shared" ref="I7:AJ10" si="0">I3-I30</f>
        <v>3.2763531066933402</v>
      </c>
      <c r="J7" s="387">
        <f t="shared" si="0"/>
        <v>3.2875915294499425</v>
      </c>
      <c r="K7" s="387">
        <f t="shared" si="0"/>
        <v>3.2923710536227029</v>
      </c>
      <c r="L7" s="380">
        <f t="shared" si="0"/>
        <v>3.3020667636001844</v>
      </c>
      <c r="M7" s="380">
        <f t="shared" si="0"/>
        <v>3.3214701539781557</v>
      </c>
      <c r="N7" s="380">
        <f t="shared" si="0"/>
        <v>3.2932262417428788</v>
      </c>
      <c r="O7" s="380">
        <f t="shared" si="0"/>
        <v>3.2898048126688559</v>
      </c>
      <c r="P7" s="380">
        <f t="shared" si="0"/>
        <v>3.2863163456477795</v>
      </c>
      <c r="Q7" s="380">
        <f t="shared" si="0"/>
        <v>3.2829983566773637</v>
      </c>
      <c r="R7" s="380">
        <f t="shared" si="0"/>
        <v>3.2797509538864995</v>
      </c>
      <c r="S7" s="380">
        <f t="shared" si="0"/>
        <v>3.276439037392274</v>
      </c>
      <c r="T7" s="380">
        <f t="shared" si="0"/>
        <v>3.2732310202086894</v>
      </c>
      <c r="U7" s="380">
        <f t="shared" si="0"/>
        <v>3.2700232720209934</v>
      </c>
      <c r="V7" s="380">
        <f t="shared" si="0"/>
        <v>3.2668462316863374</v>
      </c>
      <c r="W7" s="380">
        <f t="shared" si="0"/>
        <v>3.2636692477293567</v>
      </c>
      <c r="X7" s="380">
        <f t="shared" si="0"/>
        <v>3.2604909820636574</v>
      </c>
      <c r="Y7" s="380">
        <f t="shared" si="0"/>
        <v>3.257310866224512</v>
      </c>
      <c r="Z7" s="380">
        <f t="shared" si="0"/>
        <v>3.2541284475350905</v>
      </c>
      <c r="AA7" s="380">
        <f t="shared" si="0"/>
        <v>3.2510820016941615</v>
      </c>
      <c r="AB7" s="380">
        <f t="shared" si="0"/>
        <v>3.2480348673526125</v>
      </c>
      <c r="AC7" s="380">
        <f t="shared" si="0"/>
        <v>3.244986966405663</v>
      </c>
      <c r="AD7" s="380">
        <f t="shared" si="0"/>
        <v>3.2419382588112708</v>
      </c>
      <c r="AE7" s="380">
        <f t="shared" si="0"/>
        <v>3.2388885158822838</v>
      </c>
      <c r="AF7" s="380">
        <f t="shared" si="0"/>
        <v>3.235837892463103</v>
      </c>
      <c r="AG7" s="380">
        <f t="shared" si="0"/>
        <v>3.2327864193354876</v>
      </c>
      <c r="AH7" s="380">
        <f t="shared" si="0"/>
        <v>3.2297342857087066</v>
      </c>
      <c r="AI7" s="380">
        <f t="shared" si="0"/>
        <v>3.2266814210007584</v>
      </c>
      <c r="AJ7" s="397">
        <f t="shared" si="0"/>
        <v>3.2236280166049811</v>
      </c>
      <c r="AK7" s="397">
        <f t="shared" ref="AK7:AO7" si="1">AK3-AK30</f>
        <v>3.2206277934081751</v>
      </c>
      <c r="AL7" s="397">
        <f t="shared" si="1"/>
        <v>3.217627887087243</v>
      </c>
      <c r="AM7" s="397">
        <f t="shared" si="1"/>
        <v>3.2146279149107606</v>
      </c>
      <c r="AN7" s="397">
        <f t="shared" si="1"/>
        <v>3.2116276253752187</v>
      </c>
      <c r="AO7" s="397">
        <f t="shared" si="1"/>
        <v>3.2086271793531318</v>
      </c>
    </row>
    <row r="8" spans="1:41" x14ac:dyDescent="0.2">
      <c r="A8" s="338"/>
      <c r="B8" s="937"/>
      <c r="C8" s="286" t="s">
        <v>661</v>
      </c>
      <c r="D8" s="384" t="s">
        <v>200</v>
      </c>
      <c r="E8" s="385" t="s">
        <v>662</v>
      </c>
      <c r="F8" s="386" t="s">
        <v>72</v>
      </c>
      <c r="G8" s="386">
        <v>2</v>
      </c>
      <c r="H8" s="379">
        <f>H4-H31</f>
        <v>0.41712213398974107</v>
      </c>
      <c r="I8" s="387">
        <f t="shared" si="0"/>
        <v>0.40640069155261954</v>
      </c>
      <c r="J8" s="387">
        <f t="shared" si="0"/>
        <v>0.40127619347998683</v>
      </c>
      <c r="K8" s="387">
        <f t="shared" si="0"/>
        <v>0.39630531573590577</v>
      </c>
      <c r="L8" s="380">
        <f t="shared" si="0"/>
        <v>0.39148001286181117</v>
      </c>
      <c r="M8" s="380">
        <f t="shared" si="0"/>
        <v>0.38680873840955943</v>
      </c>
      <c r="N8" s="380">
        <f t="shared" si="0"/>
        <v>0.38227572249893171</v>
      </c>
      <c r="O8" s="380">
        <f t="shared" si="0"/>
        <v>0.37788979481237317</v>
      </c>
      <c r="P8" s="380">
        <f t="shared" si="0"/>
        <v>0.37363728623729214</v>
      </c>
      <c r="Q8" s="380">
        <f t="shared" si="0"/>
        <v>0.36951996812039334</v>
      </c>
      <c r="R8" s="380">
        <f t="shared" si="0"/>
        <v>0.36553608835575913</v>
      </c>
      <c r="S8" s="380">
        <f t="shared" si="0"/>
        <v>0.36167421769892288</v>
      </c>
      <c r="T8" s="380">
        <f t="shared" si="0"/>
        <v>0.35793992307180816</v>
      </c>
      <c r="U8" s="380">
        <f t="shared" si="0"/>
        <v>0.35432370989747075</v>
      </c>
      <c r="V8" s="380">
        <f t="shared" si="0"/>
        <v>0.35082359755300024</v>
      </c>
      <c r="W8" s="380">
        <f t="shared" si="0"/>
        <v>0.34743437136402061</v>
      </c>
      <c r="X8" s="380">
        <f t="shared" si="0"/>
        <v>0.34415251664841423</v>
      </c>
      <c r="Y8" s="380">
        <f t="shared" si="0"/>
        <v>0.34097465295046914</v>
      </c>
      <c r="Z8" s="380">
        <f t="shared" si="0"/>
        <v>0.33789749913768136</v>
      </c>
      <c r="AA8" s="380">
        <f t="shared" si="0"/>
        <v>0.33492189298124864</v>
      </c>
      <c r="AB8" s="380">
        <f t="shared" si="0"/>
        <v>0.33204077831228246</v>
      </c>
      <c r="AC8" s="380">
        <f t="shared" si="0"/>
        <v>0.3292511704831711</v>
      </c>
      <c r="AD8" s="380">
        <f t="shared" si="0"/>
        <v>0.32655017624012855</v>
      </c>
      <c r="AE8" s="380">
        <f t="shared" si="0"/>
        <v>0.32393498060882175</v>
      </c>
      <c r="AF8" s="380">
        <f t="shared" si="0"/>
        <v>0.32140287388025313</v>
      </c>
      <c r="AG8" s="380">
        <f t="shared" si="0"/>
        <v>0.3189512238378352</v>
      </c>
      <c r="AH8" s="380">
        <f t="shared" si="0"/>
        <v>0.31657748779943501</v>
      </c>
      <c r="AI8" s="380">
        <f t="shared" si="0"/>
        <v>0.31427918981244291</v>
      </c>
      <c r="AJ8" s="397">
        <f t="shared" si="0"/>
        <v>0.3120539442535526</v>
      </c>
      <c r="AK8" s="397">
        <f t="shared" ref="AK8:AO8" si="2">AK4-AK31</f>
        <v>0.30989942622827038</v>
      </c>
      <c r="AL8" s="397">
        <f t="shared" si="2"/>
        <v>0.3078134186663003</v>
      </c>
      <c r="AM8" s="397">
        <f t="shared" si="2"/>
        <v>0.30579372760549511</v>
      </c>
      <c r="AN8" s="397">
        <f t="shared" si="2"/>
        <v>0.30383823468926774</v>
      </c>
      <c r="AO8" s="397">
        <f t="shared" si="2"/>
        <v>0.30194490816769309</v>
      </c>
    </row>
    <row r="9" spans="1:41" x14ac:dyDescent="0.2">
      <c r="A9" s="338"/>
      <c r="B9" s="937"/>
      <c r="C9" s="286" t="s">
        <v>80</v>
      </c>
      <c r="D9" s="384" t="s">
        <v>202</v>
      </c>
      <c r="E9" s="385" t="s">
        <v>663</v>
      </c>
      <c r="F9" s="386" t="s">
        <v>72</v>
      </c>
      <c r="G9" s="386">
        <v>2</v>
      </c>
      <c r="H9" s="379">
        <f>H5-H32</f>
        <v>1.1885986589189885</v>
      </c>
      <c r="I9" s="387">
        <f t="shared" si="0"/>
        <v>1.3554106603017944</v>
      </c>
      <c r="J9" s="387">
        <f t="shared" si="0"/>
        <v>1.4137160283769754</v>
      </c>
      <c r="K9" s="387">
        <f t="shared" si="0"/>
        <v>1.4718689253326762</v>
      </c>
      <c r="L9" s="380">
        <f t="shared" si="0"/>
        <v>1.5188796521163488</v>
      </c>
      <c r="M9" s="380">
        <f t="shared" si="0"/>
        <v>1.5527565929022644</v>
      </c>
      <c r="N9" s="380">
        <f t="shared" si="0"/>
        <v>1.5958719363805514</v>
      </c>
      <c r="O9" s="380">
        <f t="shared" si="0"/>
        <v>1.6251284986967964</v>
      </c>
      <c r="P9" s="380">
        <f t="shared" si="0"/>
        <v>1.6647753863267585</v>
      </c>
      <c r="Q9" s="380">
        <f t="shared" si="0"/>
        <v>1.716310192959563</v>
      </c>
      <c r="R9" s="380">
        <f t="shared" si="0"/>
        <v>1.7540472220769496</v>
      </c>
      <c r="S9" s="380">
        <f t="shared" si="0"/>
        <v>1.805137367770747</v>
      </c>
      <c r="T9" s="380">
        <f t="shared" si="0"/>
        <v>1.8415102974970192</v>
      </c>
      <c r="U9" s="380">
        <f t="shared" si="0"/>
        <v>1.8763713305610747</v>
      </c>
      <c r="V9" s="380">
        <f t="shared" si="0"/>
        <v>1.8940073107173749</v>
      </c>
      <c r="W9" s="380">
        <f t="shared" si="0"/>
        <v>1.9092603816186755</v>
      </c>
      <c r="X9" s="380">
        <f t="shared" si="0"/>
        <v>1.922342345788133</v>
      </c>
      <c r="Y9" s="380">
        <f t="shared" si="0"/>
        <v>1.9332247869668162</v>
      </c>
      <c r="Z9" s="380">
        <f t="shared" si="0"/>
        <v>1.9419405288652174</v>
      </c>
      <c r="AA9" s="380">
        <f t="shared" si="0"/>
        <v>1.9487180169470619</v>
      </c>
      <c r="AB9" s="380">
        <f t="shared" si="0"/>
        <v>1.9535263788117285</v>
      </c>
      <c r="AC9" s="380">
        <f t="shared" si="0"/>
        <v>1.9563542102003335</v>
      </c>
      <c r="AD9" s="380">
        <f t="shared" si="0"/>
        <v>1.9572347589019914</v>
      </c>
      <c r="AE9" s="380">
        <f t="shared" si="0"/>
        <v>1.9562269752754757</v>
      </c>
      <c r="AF9" s="380">
        <f t="shared" si="0"/>
        <v>1.9534021042040826</v>
      </c>
      <c r="AG9" s="380">
        <f t="shared" si="0"/>
        <v>1.948631237598867</v>
      </c>
      <c r="AH9" s="380">
        <f t="shared" si="0"/>
        <v>1.9418061177638888</v>
      </c>
      <c r="AI9" s="380">
        <f t="shared" si="0"/>
        <v>1.9330386088066627</v>
      </c>
      <c r="AJ9" s="397">
        <f t="shared" si="0"/>
        <v>1.9224247726643364</v>
      </c>
      <c r="AK9" s="397">
        <f t="shared" ref="AK9:AO9" si="3">AK5-AK32</f>
        <v>1.9100733668997489</v>
      </c>
      <c r="AL9" s="397">
        <f t="shared" si="3"/>
        <v>1.8958690291901872</v>
      </c>
      <c r="AM9" s="397">
        <f t="shared" si="3"/>
        <v>1.8798438559932258</v>
      </c>
      <c r="AN9" s="397">
        <f t="shared" si="3"/>
        <v>1.8623365157469614</v>
      </c>
      <c r="AO9" s="397">
        <f t="shared" si="3"/>
        <v>1.8435309851247701</v>
      </c>
    </row>
    <row r="10" spans="1:41" x14ac:dyDescent="0.2">
      <c r="A10" s="338"/>
      <c r="B10" s="937"/>
      <c r="C10" s="286" t="s">
        <v>77</v>
      </c>
      <c r="D10" s="384" t="s">
        <v>204</v>
      </c>
      <c r="E10" s="385" t="s">
        <v>664</v>
      </c>
      <c r="F10" s="386" t="s">
        <v>72</v>
      </c>
      <c r="G10" s="386">
        <v>2</v>
      </c>
      <c r="H10" s="379">
        <f>H6-H33</f>
        <v>3.6805559750058019</v>
      </c>
      <c r="I10" s="387">
        <f t="shared" si="0"/>
        <v>3.6066230579138998</v>
      </c>
      <c r="J10" s="387">
        <f t="shared" si="0"/>
        <v>3.5514867075689791</v>
      </c>
      <c r="K10" s="387">
        <f t="shared" si="0"/>
        <v>3.4965493101933678</v>
      </c>
      <c r="L10" s="380">
        <f t="shared" si="0"/>
        <v>3.418038104056587</v>
      </c>
      <c r="M10" s="380">
        <f t="shared" si="0"/>
        <v>3.3184265478769506</v>
      </c>
      <c r="N10" s="380">
        <f t="shared" si="0"/>
        <v>3.2420430561071383</v>
      </c>
      <c r="O10" s="380">
        <f t="shared" si="0"/>
        <v>3.1455735013578439</v>
      </c>
      <c r="P10" s="380">
        <f t="shared" si="0"/>
        <v>3.0721447446224874</v>
      </c>
      <c r="Q10" s="380">
        <f t="shared" si="0"/>
        <v>3.021164252177321</v>
      </c>
      <c r="R10" s="380">
        <f t="shared" si="0"/>
        <v>2.9502383785406177</v>
      </c>
      <c r="S10" s="380">
        <f t="shared" si="0"/>
        <v>2.8989089361304177</v>
      </c>
      <c r="T10" s="380">
        <f t="shared" si="0"/>
        <v>2.8282480227576872</v>
      </c>
      <c r="U10" s="380">
        <f t="shared" si="0"/>
        <v>2.7586103698784759</v>
      </c>
      <c r="V10" s="380">
        <f t="shared" si="0"/>
        <v>2.671759406422654</v>
      </c>
      <c r="W10" s="380">
        <f t="shared" si="0"/>
        <v>2.5864058954882818</v>
      </c>
      <c r="X10" s="380">
        <f t="shared" si="0"/>
        <v>2.5028004439407772</v>
      </c>
      <c r="Y10" s="380">
        <f t="shared" si="0"/>
        <v>2.4210363272478324</v>
      </c>
      <c r="Z10" s="380">
        <f t="shared" si="0"/>
        <v>2.3411434505614652</v>
      </c>
      <c r="AA10" s="380">
        <f t="shared" si="0"/>
        <v>2.2633274179198231</v>
      </c>
      <c r="AB10" s="380">
        <f t="shared" si="0"/>
        <v>2.1873512042585777</v>
      </c>
      <c r="AC10" s="380">
        <f t="shared" si="0"/>
        <v>2.1132063851986271</v>
      </c>
      <c r="AD10" s="380">
        <f t="shared" si="0"/>
        <v>2.0408609330749328</v>
      </c>
      <c r="AE10" s="380">
        <f t="shared" si="0"/>
        <v>1.9703390808092709</v>
      </c>
      <c r="AF10" s="380">
        <f t="shared" si="0"/>
        <v>1.9015338967859019</v>
      </c>
      <c r="AG10" s="380">
        <f t="shared" si="0"/>
        <v>1.8345118896354058</v>
      </c>
      <c r="AH10" s="380">
        <f t="shared" si="0"/>
        <v>1.7692764396133431</v>
      </c>
      <c r="AI10" s="380">
        <f t="shared" si="0"/>
        <v>1.7058002696982577</v>
      </c>
      <c r="AJ10" s="397">
        <f t="shared" si="0"/>
        <v>1.6439978021005042</v>
      </c>
      <c r="AK10" s="397">
        <f t="shared" ref="AK10:AO10" si="4">AK6-AK33</f>
        <v>1.5838723930746266</v>
      </c>
      <c r="AL10" s="397">
        <f t="shared" si="4"/>
        <v>1.5253355416745891</v>
      </c>
      <c r="AM10" s="397">
        <f t="shared" si="4"/>
        <v>1.4684837780335731</v>
      </c>
      <c r="AN10" s="397">
        <f t="shared" si="4"/>
        <v>1.413231405544862</v>
      </c>
      <c r="AO10" s="397">
        <f t="shared" si="4"/>
        <v>1.3594725091031812</v>
      </c>
    </row>
    <row r="11" spans="1:41" x14ac:dyDescent="0.2">
      <c r="A11" s="338"/>
      <c r="B11" s="937"/>
      <c r="C11" s="513" t="s">
        <v>665</v>
      </c>
      <c r="D11" s="514" t="s">
        <v>207</v>
      </c>
      <c r="E11" s="590" t="s">
        <v>666</v>
      </c>
      <c r="F11" s="583" t="s">
        <v>667</v>
      </c>
      <c r="G11" s="583">
        <v>1</v>
      </c>
      <c r="H11" s="591" t="s">
        <v>120</v>
      </c>
      <c r="I11" s="592" t="s">
        <v>120</v>
      </c>
      <c r="J11" s="592" t="s">
        <v>120</v>
      </c>
      <c r="K11" s="592" t="s">
        <v>120</v>
      </c>
      <c r="L11" s="593" t="s">
        <v>120</v>
      </c>
      <c r="M11" s="593" t="s">
        <v>120</v>
      </c>
      <c r="N11" s="593" t="s">
        <v>120</v>
      </c>
      <c r="O11" s="593" t="s">
        <v>120</v>
      </c>
      <c r="P11" s="593" t="s">
        <v>120</v>
      </c>
      <c r="Q11" s="593" t="s">
        <v>120</v>
      </c>
      <c r="R11" s="593" t="s">
        <v>120</v>
      </c>
      <c r="S11" s="593" t="s">
        <v>120</v>
      </c>
      <c r="T11" s="593" t="s">
        <v>120</v>
      </c>
      <c r="U11" s="593" t="s">
        <v>120</v>
      </c>
      <c r="V11" s="593" t="s">
        <v>120</v>
      </c>
      <c r="W11" s="593" t="s">
        <v>120</v>
      </c>
      <c r="X11" s="593" t="s">
        <v>120</v>
      </c>
      <c r="Y11" s="593" t="s">
        <v>120</v>
      </c>
      <c r="Z11" s="593" t="s">
        <v>120</v>
      </c>
      <c r="AA11" s="593" t="s">
        <v>120</v>
      </c>
      <c r="AB11" s="593" t="s">
        <v>120</v>
      </c>
      <c r="AC11" s="593" t="s">
        <v>120</v>
      </c>
      <c r="AD11" s="593" t="s">
        <v>120</v>
      </c>
      <c r="AE11" s="593" t="s">
        <v>120</v>
      </c>
      <c r="AF11" s="593" t="s">
        <v>120</v>
      </c>
      <c r="AG11" s="593" t="s">
        <v>120</v>
      </c>
      <c r="AH11" s="593" t="s">
        <v>120</v>
      </c>
      <c r="AI11" s="593" t="s">
        <v>120</v>
      </c>
      <c r="AJ11" s="518" t="s">
        <v>120</v>
      </c>
      <c r="AK11" s="518" t="s">
        <v>120</v>
      </c>
      <c r="AL11" s="518" t="s">
        <v>120</v>
      </c>
      <c r="AM11" s="518" t="s">
        <v>120</v>
      </c>
      <c r="AN11" s="518" t="s">
        <v>120</v>
      </c>
      <c r="AO11" s="518" t="s">
        <v>120</v>
      </c>
    </row>
    <row r="12" spans="1:41" ht="15.75" thickBot="1" x14ac:dyDescent="0.25">
      <c r="A12" s="338"/>
      <c r="B12" s="937"/>
      <c r="C12" s="513" t="s">
        <v>668</v>
      </c>
      <c r="D12" s="514" t="s">
        <v>210</v>
      </c>
      <c r="E12" s="594" t="s">
        <v>666</v>
      </c>
      <c r="F12" s="583" t="s">
        <v>120</v>
      </c>
      <c r="G12" s="583">
        <v>1</v>
      </c>
      <c r="H12" s="591"/>
      <c r="I12" s="592" t="s">
        <v>120</v>
      </c>
      <c r="J12" s="592" t="s">
        <v>120</v>
      </c>
      <c r="K12" s="592" t="s">
        <v>120</v>
      </c>
      <c r="L12" s="593" t="s">
        <v>120</v>
      </c>
      <c r="M12" s="593" t="s">
        <v>120</v>
      </c>
      <c r="N12" s="593" t="s">
        <v>120</v>
      </c>
      <c r="O12" s="593" t="s">
        <v>120</v>
      </c>
      <c r="P12" s="593" t="s">
        <v>120</v>
      </c>
      <c r="Q12" s="593" t="s">
        <v>120</v>
      </c>
      <c r="R12" s="593" t="s">
        <v>120</v>
      </c>
      <c r="S12" s="593" t="s">
        <v>120</v>
      </c>
      <c r="T12" s="593" t="s">
        <v>120</v>
      </c>
      <c r="U12" s="593" t="s">
        <v>120</v>
      </c>
      <c r="V12" s="593" t="s">
        <v>120</v>
      </c>
      <c r="W12" s="593" t="s">
        <v>120</v>
      </c>
      <c r="X12" s="593" t="s">
        <v>120</v>
      </c>
      <c r="Y12" s="593" t="s">
        <v>120</v>
      </c>
      <c r="Z12" s="593" t="s">
        <v>120</v>
      </c>
      <c r="AA12" s="593" t="s">
        <v>120</v>
      </c>
      <c r="AB12" s="593" t="s">
        <v>120</v>
      </c>
      <c r="AC12" s="593" t="s">
        <v>120</v>
      </c>
      <c r="AD12" s="593" t="s">
        <v>120</v>
      </c>
      <c r="AE12" s="593" t="s">
        <v>120</v>
      </c>
      <c r="AF12" s="593" t="s">
        <v>120</v>
      </c>
      <c r="AG12" s="593" t="s">
        <v>120</v>
      </c>
      <c r="AH12" s="593" t="s">
        <v>120</v>
      </c>
      <c r="AI12" s="593" t="s">
        <v>120</v>
      </c>
      <c r="AJ12" s="595" t="s">
        <v>120</v>
      </c>
      <c r="AK12" s="595" t="s">
        <v>120</v>
      </c>
      <c r="AL12" s="595" t="s">
        <v>120</v>
      </c>
      <c r="AM12" s="595" t="s">
        <v>120</v>
      </c>
      <c r="AN12" s="595" t="s">
        <v>120</v>
      </c>
      <c r="AO12" s="595" t="s">
        <v>120</v>
      </c>
    </row>
    <row r="13" spans="1:41" x14ac:dyDescent="0.2">
      <c r="A13" s="338"/>
      <c r="B13" s="936" t="s">
        <v>211</v>
      </c>
      <c r="C13" s="286" t="s">
        <v>669</v>
      </c>
      <c r="D13" s="384" t="s">
        <v>213</v>
      </c>
      <c r="E13" s="385" t="s">
        <v>670</v>
      </c>
      <c r="F13" s="519" t="s">
        <v>215</v>
      </c>
      <c r="G13" s="519">
        <v>1</v>
      </c>
      <c r="H13" s="591">
        <f>ROUND((H9*1000000)/(H54*1000),0)</f>
        <v>114</v>
      </c>
      <c r="I13" s="596">
        <f>ROUND((I9*1000000)/(I54*1000),0)</f>
        <v>120</v>
      </c>
      <c r="J13" s="596">
        <f>ROUND((J9*1000000)/(J54*1000),0)</f>
        <v>120</v>
      </c>
      <c r="K13" s="596">
        <f>ROUND((K9*1000000)/(K54*1000),0)</f>
        <v>120</v>
      </c>
      <c r="L13" s="597">
        <f t="shared" ref="L13:AJ13" si="5">ROUND((L9*1000000)/(L54*1000),0)</f>
        <v>120</v>
      </c>
      <c r="M13" s="597">
        <f t="shared" si="5"/>
        <v>118</v>
      </c>
      <c r="N13" s="597">
        <f t="shared" si="5"/>
        <v>118</v>
      </c>
      <c r="O13" s="597">
        <f t="shared" si="5"/>
        <v>116</v>
      </c>
      <c r="P13" s="597">
        <f t="shared" si="5"/>
        <v>116</v>
      </c>
      <c r="Q13" s="597">
        <f t="shared" si="5"/>
        <v>116</v>
      </c>
      <c r="R13" s="597">
        <f t="shared" si="5"/>
        <v>115</v>
      </c>
      <c r="S13" s="597">
        <f t="shared" si="5"/>
        <v>115</v>
      </c>
      <c r="T13" s="597">
        <f t="shared" si="5"/>
        <v>115</v>
      </c>
      <c r="U13" s="597">
        <f t="shared" si="5"/>
        <v>114</v>
      </c>
      <c r="V13" s="597">
        <f t="shared" si="5"/>
        <v>112</v>
      </c>
      <c r="W13" s="597">
        <f t="shared" si="5"/>
        <v>111</v>
      </c>
      <c r="X13" s="597">
        <f t="shared" si="5"/>
        <v>109</v>
      </c>
      <c r="Y13" s="597">
        <f t="shared" si="5"/>
        <v>107</v>
      </c>
      <c r="Z13" s="597">
        <f t="shared" si="5"/>
        <v>106</v>
      </c>
      <c r="AA13" s="597">
        <f t="shared" si="5"/>
        <v>104</v>
      </c>
      <c r="AB13" s="597">
        <f t="shared" si="5"/>
        <v>102</v>
      </c>
      <c r="AC13" s="597">
        <f t="shared" si="5"/>
        <v>101</v>
      </c>
      <c r="AD13" s="597">
        <f t="shared" si="5"/>
        <v>99</v>
      </c>
      <c r="AE13" s="597">
        <f t="shared" si="5"/>
        <v>97</v>
      </c>
      <c r="AF13" s="597">
        <f t="shared" si="5"/>
        <v>95</v>
      </c>
      <c r="AG13" s="597">
        <f t="shared" si="5"/>
        <v>94</v>
      </c>
      <c r="AH13" s="597">
        <f t="shared" si="5"/>
        <v>92</v>
      </c>
      <c r="AI13" s="597">
        <f t="shared" si="5"/>
        <v>90</v>
      </c>
      <c r="AJ13" s="833">
        <f t="shared" si="5"/>
        <v>88</v>
      </c>
      <c r="AK13" s="833">
        <f t="shared" ref="AK13:AO13" si="6">ROUND((AK9*1000000)/(AK54*1000),0)</f>
        <v>86</v>
      </c>
      <c r="AL13" s="833">
        <f t="shared" si="6"/>
        <v>84</v>
      </c>
      <c r="AM13" s="833">
        <f t="shared" si="6"/>
        <v>83</v>
      </c>
      <c r="AN13" s="833">
        <f t="shared" si="6"/>
        <v>81</v>
      </c>
      <c r="AO13" s="833">
        <f t="shared" si="6"/>
        <v>79</v>
      </c>
    </row>
    <row r="14" spans="1:41" x14ac:dyDescent="0.2">
      <c r="A14" s="338"/>
      <c r="B14" s="937"/>
      <c r="C14" s="290" t="s">
        <v>671</v>
      </c>
      <c r="D14" s="466" t="s">
        <v>217</v>
      </c>
      <c r="E14" s="598" t="s">
        <v>672</v>
      </c>
      <c r="F14" s="519" t="s">
        <v>215</v>
      </c>
      <c r="G14" s="519">
        <v>1</v>
      </c>
      <c r="H14" s="589">
        <f>'3. BL Demand'!H14</f>
        <v>28.148056259131952</v>
      </c>
      <c r="I14" s="596">
        <f>'3. BL Demand'!I14</f>
        <v>29.661223462922429</v>
      </c>
      <c r="J14" s="596">
        <f>'3. BL Demand'!J14</f>
        <v>29.752274860780734</v>
      </c>
      <c r="K14" s="596">
        <f>'3. BL Demand'!K14</f>
        <v>29.830147743068856</v>
      </c>
      <c r="L14" s="599">
        <f>'3. BL Demand'!L14</f>
        <v>29.693282422235903</v>
      </c>
      <c r="M14" s="599">
        <f>'3. BL Demand'!M14</f>
        <v>29.330189944821026</v>
      </c>
      <c r="N14" s="599">
        <f>'3. BL Demand'!N14</f>
        <v>29.175069732798956</v>
      </c>
      <c r="O14" s="599">
        <f>'3. BL Demand'!O14</f>
        <v>28.798351167437783</v>
      </c>
      <c r="P14" s="599">
        <f>'3. BL Demand'!P14</f>
        <v>28.63199341429247</v>
      </c>
      <c r="Q14" s="599">
        <f>'3. BL Demand'!Q14</f>
        <v>28.681924779014764</v>
      </c>
      <c r="R14" s="599">
        <f>'3. BL Demand'!R14</f>
        <v>28.514685656570588</v>
      </c>
      <c r="S14" s="599">
        <f>'3. BL Demand'!S14</f>
        <v>28.577140907652005</v>
      </c>
      <c r="T14" s="599">
        <f>'3. BL Demand'!T14</f>
        <v>28.418732577506528</v>
      </c>
      <c r="U14" s="599">
        <f>'3. BL Demand'!U14</f>
        <v>28.254451937202372</v>
      </c>
      <c r="V14" s="599">
        <f>'3. BL Demand'!V14</f>
        <v>27.853225780862054</v>
      </c>
      <c r="W14" s="599">
        <f>'3. BL Demand'!W14</f>
        <v>27.443790471507256</v>
      </c>
      <c r="X14" s="599">
        <f>'3. BL Demand'!X14</f>
        <v>27.029824189227185</v>
      </c>
      <c r="Y14" s="599">
        <f>'3. BL Demand'!Y14</f>
        <v>26.611841958398088</v>
      </c>
      <c r="Z14" s="599">
        <f>'3. BL Demand'!Z14</f>
        <v>26.188227583298733</v>
      </c>
      <c r="AA14" s="599">
        <f>'3. BL Demand'!AA14</f>
        <v>25.763128283597961</v>
      </c>
      <c r="AB14" s="599">
        <f>'3. BL Demand'!AB14</f>
        <v>25.335297624456924</v>
      </c>
      <c r="AC14" s="599">
        <f>'3. BL Demand'!AC14</f>
        <v>24.904585731395109</v>
      </c>
      <c r="AD14" s="599">
        <f>'3. BL Demand'!AD14</f>
        <v>24.47085255061431</v>
      </c>
      <c r="AE14" s="599">
        <f>'3. BL Demand'!AE14</f>
        <v>24.034619487800622</v>
      </c>
      <c r="AF14" s="599">
        <f>'3. BL Demand'!AF14</f>
        <v>23.597459261618887</v>
      </c>
      <c r="AG14" s="599">
        <f>'3. BL Demand'!AG14</f>
        <v>23.157439471839673</v>
      </c>
      <c r="AH14" s="599">
        <f>'3. BL Demand'!AH14</f>
        <v>22.712742042656579</v>
      </c>
      <c r="AI14" s="599">
        <f>'3. BL Demand'!AI14</f>
        <v>22.263375520766438</v>
      </c>
      <c r="AJ14" s="522">
        <f>'3. BL Demand'!AJ14</f>
        <v>21.812892068734037</v>
      </c>
      <c r="AK14" s="522">
        <f>'3. BL Demand'!AK14</f>
        <v>21.358999653756076</v>
      </c>
      <c r="AL14" s="522">
        <f>'3. BL Demand'!AL14</f>
        <v>20.9057235680751</v>
      </c>
      <c r="AM14" s="522">
        <f>'3. BL Demand'!AM14</f>
        <v>20.445255547629078</v>
      </c>
      <c r="AN14" s="522">
        <f>'3. BL Demand'!AN14</f>
        <v>19.98413769783615</v>
      </c>
      <c r="AO14" s="522">
        <f>'3. BL Demand'!AO14</f>
        <v>19.529340259774081</v>
      </c>
    </row>
    <row r="15" spans="1:41" x14ac:dyDescent="0.2">
      <c r="A15" s="338"/>
      <c r="B15" s="937"/>
      <c r="C15" s="290" t="s">
        <v>673</v>
      </c>
      <c r="D15" s="466" t="s">
        <v>219</v>
      </c>
      <c r="E15" s="598" t="s">
        <v>672</v>
      </c>
      <c r="F15" s="519" t="s">
        <v>215</v>
      </c>
      <c r="G15" s="519">
        <v>1</v>
      </c>
      <c r="H15" s="589">
        <f>'3. BL Demand'!H15</f>
        <v>43.71240805379248</v>
      </c>
      <c r="I15" s="596">
        <f>'3. BL Demand'!I15</f>
        <v>46.062274831689322</v>
      </c>
      <c r="J15" s="596">
        <f>'3. BL Demand'!J15</f>
        <v>46.203672725043297</v>
      </c>
      <c r="K15" s="596">
        <f>'3. BL Demand'!K15</f>
        <v>46.324605096911746</v>
      </c>
      <c r="L15" s="599">
        <f>'3. BL Demand'!L15</f>
        <v>46.112060660536237</v>
      </c>
      <c r="M15" s="599">
        <f>'3. BL Demand'!M15</f>
        <v>45.548197692951312</v>
      </c>
      <c r="N15" s="599">
        <f>'3. BL Demand'!N15</f>
        <v>45.307304398477392</v>
      </c>
      <c r="O15" s="599">
        <f>'3. BL Demand'!O15</f>
        <v>44.722280853728563</v>
      </c>
      <c r="P15" s="599">
        <f>'3. BL Demand'!P15</f>
        <v>44.463936266043554</v>
      </c>
      <c r="Q15" s="599">
        <f>'3. BL Demand'!Q15</f>
        <v>44.541476973271443</v>
      </c>
      <c r="R15" s="599">
        <f>'3. BL Demand'!R15</f>
        <v>44.281763666763247</v>
      </c>
      <c r="S15" s="599">
        <f>'3. BL Demand'!S15</f>
        <v>44.378753291739123</v>
      </c>
      <c r="T15" s="599">
        <f>'3. BL Demand'!T15</f>
        <v>44.132753727765945</v>
      </c>
      <c r="U15" s="599">
        <f>'3. BL Demand'!U15</f>
        <v>43.87763478391404</v>
      </c>
      <c r="V15" s="599">
        <f>'3. BL Demand'!V15</f>
        <v>43.25455227667652</v>
      </c>
      <c r="W15" s="599">
        <f>'3. BL Demand'!W15</f>
        <v>42.618721399070495</v>
      </c>
      <c r="X15" s="599">
        <f>'3. BL Demand'!X15</f>
        <v>41.975854165718729</v>
      </c>
      <c r="Y15" s="599">
        <f>'3. BL Demand'!Y15</f>
        <v>41.326750381605457</v>
      </c>
      <c r="Z15" s="599">
        <f>'3. BL Demand'!Z15</f>
        <v>40.668900182240876</v>
      </c>
      <c r="AA15" s="599">
        <f>'3. BL Demand'!AA15</f>
        <v>40.008743975331456</v>
      </c>
      <c r="AB15" s="599">
        <f>'3. BL Demand'!AB15</f>
        <v>39.344346115027029</v>
      </c>
      <c r="AC15" s="599">
        <f>'3. BL Demand'!AC15</f>
        <v>38.675473854370253</v>
      </c>
      <c r="AD15" s="599">
        <f>'3. BL Demand'!AD15</f>
        <v>38.001909697391966</v>
      </c>
      <c r="AE15" s="599">
        <f>'3. BL Demand'!AE15</f>
        <v>37.324463358905234</v>
      </c>
      <c r="AF15" s="599">
        <f>'3. BL Demand'!AF15</f>
        <v>36.645577185884143</v>
      </c>
      <c r="AG15" s="599">
        <f>'3. BL Demand'!AG15</f>
        <v>35.962250265350058</v>
      </c>
      <c r="AH15" s="599">
        <f>'3. BL Demand'!AH15</f>
        <v>35.271659223966253</v>
      </c>
      <c r="AI15" s="599">
        <f>'3. BL Demand'!AI15</f>
        <v>34.573817334290382</v>
      </c>
      <c r="AJ15" s="600">
        <f>'3. BL Demand'!AJ15</f>
        <v>33.874240912549617</v>
      </c>
      <c r="AK15" s="600">
        <f>'3. BL Demand'!AK15</f>
        <v>33.169370555840665</v>
      </c>
      <c r="AL15" s="600">
        <f>'3. BL Demand'!AL15</f>
        <v>32.465457325175421</v>
      </c>
      <c r="AM15" s="600">
        <f>'3. BL Demand'!AM15</f>
        <v>31.750375409033218</v>
      </c>
      <c r="AN15" s="600">
        <f>'3. BL Demand'!AN15</f>
        <v>31.034284343082739</v>
      </c>
      <c r="AO15" s="600">
        <f>'3. BL Demand'!AO15</f>
        <v>30.328008534502214</v>
      </c>
    </row>
    <row r="16" spans="1:41" x14ac:dyDescent="0.2">
      <c r="A16" s="338"/>
      <c r="B16" s="937"/>
      <c r="C16" s="290" t="s">
        <v>674</v>
      </c>
      <c r="D16" s="466" t="s">
        <v>221</v>
      </c>
      <c r="E16" s="598" t="s">
        <v>672</v>
      </c>
      <c r="F16" s="519" t="s">
        <v>215</v>
      </c>
      <c r="G16" s="519">
        <v>1</v>
      </c>
      <c r="H16" s="589">
        <f>'3. BL Demand'!H16</f>
        <v>13.817086338045993</v>
      </c>
      <c r="I16" s="596">
        <f>'3. BL Demand'!I16</f>
        <v>14.559857409206181</v>
      </c>
      <c r="J16" s="596">
        <f>'3. BL Demand'!J16</f>
        <v>14.604551970486938</v>
      </c>
      <c r="K16" s="596">
        <f>'3. BL Demand'!K16</f>
        <v>14.642777570438209</v>
      </c>
      <c r="L16" s="599">
        <f>'3. BL Demand'!L16</f>
        <v>14.57559424746827</v>
      </c>
      <c r="M16" s="599">
        <f>'3. BL Demand'!M16</f>
        <v>14.397362398599174</v>
      </c>
      <c r="N16" s="599">
        <f>'3. BL Demand'!N16</f>
        <v>14.321218264789239</v>
      </c>
      <c r="O16" s="599">
        <f>'3. BL Demand'!O16</f>
        <v>14.136297753943968</v>
      </c>
      <c r="P16" s="599">
        <f>'3. BL Demand'!P16</f>
        <v>14.0546374283765</v>
      </c>
      <c r="Q16" s="599">
        <f>'3. BL Demand'!Q16</f>
        <v>14.079147326004708</v>
      </c>
      <c r="R16" s="599">
        <f>'3. BL Demand'!R16</f>
        <v>13.997054361125098</v>
      </c>
      <c r="S16" s="599">
        <f>'3. BL Demand'!S16</f>
        <v>14.027711881080009</v>
      </c>
      <c r="T16" s="599">
        <f>'3. BL Demand'!T16</f>
        <v>13.949953702890506</v>
      </c>
      <c r="U16" s="599">
        <f>'3. BL Demand'!U16</f>
        <v>13.869312973390201</v>
      </c>
      <c r="V16" s="599">
        <f>'3. BL Demand'!V16</f>
        <v>13.672362377860608</v>
      </c>
      <c r="W16" s="599">
        <f>'3. BL Demand'!W16</f>
        <v>13.471382140819747</v>
      </c>
      <c r="X16" s="599">
        <f>'3. BL Demand'!X16</f>
        <v>13.268177777056689</v>
      </c>
      <c r="Y16" s="599">
        <f>'3. BL Demand'!Y16</f>
        <v>13.06300209750116</v>
      </c>
      <c r="Z16" s="599">
        <f>'3. BL Demand'!Z16</f>
        <v>12.855061757290766</v>
      </c>
      <c r="AA16" s="599">
        <f>'3. BL Demand'!AA16</f>
        <v>12.646392509505571</v>
      </c>
      <c r="AB16" s="599">
        <f>'3. BL Demand'!AB16</f>
        <v>12.436382514463833</v>
      </c>
      <c r="AC16" s="599">
        <f>'3. BL Demand'!AC16</f>
        <v>12.224958203013284</v>
      </c>
      <c r="AD16" s="599">
        <f>'3. BL Demand'!AD16</f>
        <v>12.012050826697401</v>
      </c>
      <c r="AE16" s="599">
        <f>'3. BL Demand'!AE16</f>
        <v>11.797916328850805</v>
      </c>
      <c r="AF16" s="599">
        <f>'3. BL Demand'!AF16</f>
        <v>11.58332671267604</v>
      </c>
      <c r="AG16" s="599">
        <f>'3. BL Demand'!AG16</f>
        <v>11.367333417442529</v>
      </c>
      <c r="AH16" s="599">
        <f>'3. BL Demand'!AH16</f>
        <v>11.149044001052133</v>
      </c>
      <c r="AI16" s="599">
        <f>'3. BL Demand'!AI16</f>
        <v>10.928462658837104</v>
      </c>
      <c r="AJ16" s="600">
        <f>'3. BL Demand'!AJ16</f>
        <v>10.707333047140619</v>
      </c>
      <c r="AK16" s="600">
        <f>'3. BL Demand'!AK16</f>
        <v>10.484530071752218</v>
      </c>
      <c r="AL16" s="600">
        <f>'3. BL Demand'!AL16</f>
        <v>10.262029635019797</v>
      </c>
      <c r="AM16" s="600">
        <f>'3. BL Demand'!AM16</f>
        <v>10.035998880503747</v>
      </c>
      <c r="AN16" s="600">
        <f>'3. BL Demand'!AN16</f>
        <v>9.8096491431027513</v>
      </c>
      <c r="AO16" s="600">
        <f>'3. BL Demand'!AO16</f>
        <v>9.5864019174266595</v>
      </c>
    </row>
    <row r="17" spans="1:41" x14ac:dyDescent="0.2">
      <c r="A17" s="338"/>
      <c r="B17" s="937"/>
      <c r="C17" s="290" t="s">
        <v>675</v>
      </c>
      <c r="D17" s="466" t="s">
        <v>223</v>
      </c>
      <c r="E17" s="598" t="s">
        <v>672</v>
      </c>
      <c r="F17" s="519" t="s">
        <v>215</v>
      </c>
      <c r="G17" s="519">
        <v>1</v>
      </c>
      <c r="H17" s="589">
        <f>'3. BL Demand'!H17</f>
        <v>10.63903960160054</v>
      </c>
      <c r="I17" s="596">
        <f>'3. BL Demand'!I17</f>
        <v>11.210967043295462</v>
      </c>
      <c r="J17" s="596">
        <f>'3. BL Demand'!J17</f>
        <v>11.245381477410476</v>
      </c>
      <c r="K17" s="596">
        <f>'3. BL Demand'!K17</f>
        <v>11.274814866022712</v>
      </c>
      <c r="L17" s="599">
        <f>'3. BL Demand'!L17</f>
        <v>11.223084275639401</v>
      </c>
      <c r="M17" s="599">
        <f>'3. BL Demand'!M17</f>
        <v>11.08584725967291</v>
      </c>
      <c r="N17" s="599">
        <f>'3. BL Demand'!N17</f>
        <v>11.027216920742276</v>
      </c>
      <c r="O17" s="599">
        <f>'3. BL Demand'!O17</f>
        <v>10.884829691633502</v>
      </c>
      <c r="P17" s="599">
        <f>'3. BL Demand'!P17</f>
        <v>10.82195193171102</v>
      </c>
      <c r="Q17" s="599">
        <f>'3. BL Demand'!Q17</f>
        <v>10.840824345555584</v>
      </c>
      <c r="R17" s="599">
        <f>'3. BL Demand'!R17</f>
        <v>10.777613457022445</v>
      </c>
      <c r="S17" s="599">
        <f>'3. BL Demand'!S17</f>
        <v>10.801219488055851</v>
      </c>
      <c r="T17" s="599">
        <f>'3. BL Demand'!T17</f>
        <v>10.741346348606147</v>
      </c>
      <c r="U17" s="599">
        <f>'3. BL Demand'!U17</f>
        <v>10.679253669030619</v>
      </c>
      <c r="V17" s="599">
        <f>'3. BL Demand'!V17</f>
        <v>10.527603376477371</v>
      </c>
      <c r="W17" s="599">
        <f>'3. BL Demand'!W17</f>
        <v>10.372850294047174</v>
      </c>
      <c r="X17" s="599">
        <f>'3. BL Demand'!X17</f>
        <v>10.216384652854767</v>
      </c>
      <c r="Y17" s="599">
        <f>'3. BL Demand'!Y17</f>
        <v>10.058401115177512</v>
      </c>
      <c r="Z17" s="599">
        <f>'3. BL Demand'!Z17</f>
        <v>9.8982888121822672</v>
      </c>
      <c r="AA17" s="599">
        <f>'3. BL Demand'!AA17</f>
        <v>9.7376152565202521</v>
      </c>
      <c r="AB17" s="599">
        <f>'3. BL Demand'!AB17</f>
        <v>9.5759093368120798</v>
      </c>
      <c r="AC17" s="599">
        <f>'3. BL Demand'!AC17</f>
        <v>9.4131144054328164</v>
      </c>
      <c r="AD17" s="599">
        <f>'3. BL Demand'!AD17</f>
        <v>9.2491775266524918</v>
      </c>
      <c r="AE17" s="599">
        <f>'3. BL Demand'!AE17</f>
        <v>9.0842957746737341</v>
      </c>
      <c r="AF17" s="599">
        <f>'3. BL Demand'!AF17</f>
        <v>8.9190635854321325</v>
      </c>
      <c r="AG17" s="599">
        <f>'3. BL Demand'!AG17</f>
        <v>8.75275057518901</v>
      </c>
      <c r="AH17" s="599">
        <f>'3. BL Demand'!AH17</f>
        <v>8.5846695710779706</v>
      </c>
      <c r="AI17" s="599">
        <f>'3. BL Demand'!AI17</f>
        <v>8.4148238034693588</v>
      </c>
      <c r="AJ17" s="600">
        <f>'3. BL Demand'!AJ17</f>
        <v>8.2445558729978341</v>
      </c>
      <c r="AK17" s="600">
        <f>'3. BL Demand'!AK17</f>
        <v>8.0729994666385139</v>
      </c>
      <c r="AL17" s="600">
        <f>'3. BL Demand'!AL17</f>
        <v>7.901676012485126</v>
      </c>
      <c r="AM17" s="600">
        <f>'3. BL Demand'!AM17</f>
        <v>7.7276342435012912</v>
      </c>
      <c r="AN17" s="600">
        <f>'3. BL Demand'!AN17</f>
        <v>7.5533468603943215</v>
      </c>
      <c r="AO17" s="600">
        <f>'3. BL Demand'!AO17</f>
        <v>7.3814483850713932</v>
      </c>
    </row>
    <row r="18" spans="1:41" x14ac:dyDescent="0.2">
      <c r="A18" s="338"/>
      <c r="B18" s="937"/>
      <c r="C18" s="290" t="s">
        <v>676</v>
      </c>
      <c r="D18" s="466" t="s">
        <v>225</v>
      </c>
      <c r="E18" s="598" t="s">
        <v>672</v>
      </c>
      <c r="F18" s="519" t="s">
        <v>215</v>
      </c>
      <c r="G18" s="519">
        <v>1</v>
      </c>
      <c r="H18" s="589">
        <f>'3. BL Demand'!H18</f>
        <v>15.645319030522771</v>
      </c>
      <c r="I18" s="596">
        <f>'3. BL Demand'!I18</f>
        <v>16.486371195257792</v>
      </c>
      <c r="J18" s="596">
        <f>'3. BL Demand'!J18</f>
        <v>16.536979598003402</v>
      </c>
      <c r="K18" s="596">
        <f>'3. BL Demand'!K18</f>
        <v>16.580263087136998</v>
      </c>
      <c r="L18" s="599">
        <f>'3. BL Demand'!L18</f>
        <v>16.504190281649702</v>
      </c>
      <c r="M18" s="599">
        <f>'3. BL Demand'!M18</f>
        <v>16.302375364326746</v>
      </c>
      <c r="N18" s="599">
        <f>'3. BL Demand'!N18</f>
        <v>16.216156082155877</v>
      </c>
      <c r="O18" s="599">
        <f>'3. BL Demand'!O18</f>
        <v>16.006767480487003</v>
      </c>
      <c r="P18" s="599">
        <f>'3. BL Demand'!P18</f>
        <v>15.914302121699931</v>
      </c>
      <c r="Q18" s="599">
        <f>'3. BL Demand'!Q18</f>
        <v>15.942055090626736</v>
      </c>
      <c r="R18" s="599">
        <f>'3. BL Demand'!R18</f>
        <v>15.849099847076841</v>
      </c>
      <c r="S18" s="599">
        <f>'3. BL Demand'!S18</f>
        <v>15.883813872063316</v>
      </c>
      <c r="T18" s="599">
        <f>'3. BL Demand'!T18</f>
        <v>15.795766980320504</v>
      </c>
      <c r="U18" s="599">
        <f>'3. BL Demand'!U18</f>
        <v>15.704456127292659</v>
      </c>
      <c r="V18" s="599">
        <f>'3. BL Demand'!V18</f>
        <v>15.481445658592955</v>
      </c>
      <c r="W18" s="599">
        <f>'3. BL Demand'!W18</f>
        <v>15.25387235909955</v>
      </c>
      <c r="X18" s="599">
        <f>'3. BL Demand'!X18</f>
        <v>15.023780643546369</v>
      </c>
      <c r="Y18" s="599">
        <f>'3. BL Demand'!Y18</f>
        <v>14.791456773997144</v>
      </c>
      <c r="Z18" s="599">
        <f>'3. BL Demand'!Z18</f>
        <v>14.556002432733532</v>
      </c>
      <c r="AA18" s="599">
        <f>'3. BL Demand'!AA18</f>
        <v>14.319722737175063</v>
      </c>
      <c r="AB18" s="599">
        <f>'3. BL Demand'!AB18</f>
        <v>14.081924890969296</v>
      </c>
      <c r="AC18" s="599">
        <f>'3. BL Demand'!AC18</f>
        <v>13.84252559052892</v>
      </c>
      <c r="AD18" s="599">
        <f>'3. BL Demand'!AD18</f>
        <v>13.601446990821437</v>
      </c>
      <c r="AE18" s="599">
        <f>'3. BL Demand'!AE18</f>
        <v>13.358978900785273</v>
      </c>
      <c r="AF18" s="599">
        <f>'3. BL Demand'!AF18</f>
        <v>13.115995472618723</v>
      </c>
      <c r="AG18" s="599">
        <f>'3. BL Demand'!AG18</f>
        <v>12.871422635067786</v>
      </c>
      <c r="AH18" s="599">
        <f>'3. BL Demand'!AH18</f>
        <v>12.624249860948945</v>
      </c>
      <c r="AI18" s="599">
        <f>'3. BL Demand'!AI18</f>
        <v>12.3744819007074</v>
      </c>
      <c r="AJ18" s="600">
        <f>'3. BL Demand'!AJ18</f>
        <v>12.124093125719373</v>
      </c>
      <c r="AK18" s="600">
        <f>'3. BL Demand'!AK18</f>
        <v>11.871809572905285</v>
      </c>
      <c r="AL18" s="600">
        <f>'3. BL Demand'!AL18</f>
        <v>11.619868589694953</v>
      </c>
      <c r="AM18" s="600">
        <f>'3. BL Demand'!AM18</f>
        <v>11.363930168337916</v>
      </c>
      <c r="AN18" s="600">
        <f>'3. BL Demand'!AN18</f>
        <v>11.10763055730035</v>
      </c>
      <c r="AO18" s="600">
        <f>'3. BL Demand'!AO18</f>
        <v>10.854843972420726</v>
      </c>
    </row>
    <row r="19" spans="1:41" x14ac:dyDescent="0.2">
      <c r="A19" s="338"/>
      <c r="B19" s="937"/>
      <c r="C19" s="290" t="s">
        <v>677</v>
      </c>
      <c r="D19" s="466" t="s">
        <v>227</v>
      </c>
      <c r="E19" s="598" t="s">
        <v>672</v>
      </c>
      <c r="F19" s="519" t="s">
        <v>215</v>
      </c>
      <c r="G19" s="519">
        <v>1</v>
      </c>
      <c r="H19" s="589">
        <f>'3. BL Demand'!H19</f>
        <v>1.727300979305644</v>
      </c>
      <c r="I19" s="596">
        <f>'3. BL Demand'!I19</f>
        <v>1.8201562432321727</v>
      </c>
      <c r="J19" s="596">
        <f>'3. BL Demand'!J19</f>
        <v>1.8257435977279834</v>
      </c>
      <c r="K19" s="596">
        <f>'3. BL Demand'!K19</f>
        <v>1.8305222547194049</v>
      </c>
      <c r="L19" s="599">
        <f>'3. BL Demand'!L19</f>
        <v>1.8221235361531436</v>
      </c>
      <c r="M19" s="599">
        <f>'3. BL Demand'!M19</f>
        <v>1.7998424242339586</v>
      </c>
      <c r="N19" s="599">
        <f>'3. BL Demand'!N19</f>
        <v>1.7903234971837509</v>
      </c>
      <c r="O19" s="599">
        <f>'3. BL Demand'!O19</f>
        <v>1.7672062225527587</v>
      </c>
      <c r="P19" s="599">
        <f>'3. BL Demand'!P19</f>
        <v>1.756997705585277</v>
      </c>
      <c r="Q19" s="599">
        <f>'3. BL Demand'!Q19</f>
        <v>1.7600617358113393</v>
      </c>
      <c r="R19" s="599">
        <f>'3. BL Demand'!R19</f>
        <v>1.7497991337575181</v>
      </c>
      <c r="S19" s="599">
        <f>'3. BL Demand'!S19</f>
        <v>1.7536316902709261</v>
      </c>
      <c r="T19" s="599">
        <f>'3. BL Demand'!T19</f>
        <v>1.7439109883769301</v>
      </c>
      <c r="U19" s="599">
        <f>'3. BL Demand'!U19</f>
        <v>1.7338299331073936</v>
      </c>
      <c r="V19" s="599">
        <f>'3. BL Demand'!V19</f>
        <v>1.7092087540679057</v>
      </c>
      <c r="W19" s="599">
        <f>'3. BL Demand'!W19</f>
        <v>1.6840838216640415</v>
      </c>
      <c r="X19" s="599">
        <f>'3. BL Demand'!X19</f>
        <v>1.6586808468298588</v>
      </c>
      <c r="Y19" s="599">
        <f>'3. BL Demand'!Y19</f>
        <v>1.6330314339539975</v>
      </c>
      <c r="Z19" s="599">
        <f>'3. BL Demand'!Z19</f>
        <v>1.6070364054440029</v>
      </c>
      <c r="AA19" s="599">
        <f>'3. BL Demand'!AA19</f>
        <v>1.5809502547728684</v>
      </c>
      <c r="AB19" s="599">
        <f>'3. BL Demand'!AB19</f>
        <v>1.5546964946656658</v>
      </c>
      <c r="AC19" s="599">
        <f>'3. BL Demand'!AC19</f>
        <v>1.5282659280988218</v>
      </c>
      <c r="AD19" s="599">
        <f>'3. BL Demand'!AD19</f>
        <v>1.5016499606933646</v>
      </c>
      <c r="AE19" s="599">
        <f>'3. BL Demand'!AE19</f>
        <v>1.4748805884259946</v>
      </c>
      <c r="AF19" s="599">
        <f>'3. BL Demand'!AF19</f>
        <v>1.4480543209265391</v>
      </c>
      <c r="AG19" s="599">
        <f>'3. BL Demand'!AG19</f>
        <v>1.4210525767633728</v>
      </c>
      <c r="AH19" s="599">
        <f>'3. BL Demand'!AH19</f>
        <v>1.393763790004839</v>
      </c>
      <c r="AI19" s="599">
        <f>'3. BL Demand'!AI19</f>
        <v>1.3661884851176251</v>
      </c>
      <c r="AJ19" s="522">
        <f>'3. BL Demand'!AJ19</f>
        <v>1.3385446399905176</v>
      </c>
      <c r="AK19" s="522">
        <f>'3. BL Demand'!AK19</f>
        <v>1.3106916043963996</v>
      </c>
      <c r="AL19" s="522">
        <f>'3. BL Demand'!AL19</f>
        <v>1.2828763897512119</v>
      </c>
      <c r="AM19" s="522">
        <f>'3. BL Demand'!AM19</f>
        <v>1.2546198431771547</v>
      </c>
      <c r="AN19" s="522">
        <f>'3. BL Demand'!AN19</f>
        <v>1.2263234199289512</v>
      </c>
      <c r="AO19" s="522">
        <f>'3. BL Demand'!AO19</f>
        <v>1.1984148477377383</v>
      </c>
    </row>
    <row r="20" spans="1:41" x14ac:dyDescent="0.2">
      <c r="A20" s="338"/>
      <c r="B20" s="937"/>
      <c r="C20" s="286" t="s">
        <v>678</v>
      </c>
      <c r="D20" s="384" t="s">
        <v>229</v>
      </c>
      <c r="E20" s="385" t="s">
        <v>679</v>
      </c>
      <c r="F20" s="519" t="s">
        <v>215</v>
      </c>
      <c r="G20" s="519">
        <v>1</v>
      </c>
      <c r="H20" s="589">
        <f t="shared" ref="H20:AJ20" si="7">ROUND((H10*1000000)/(H55*1000),0)</f>
        <v>160</v>
      </c>
      <c r="I20" s="596">
        <f t="shared" si="7"/>
        <v>162</v>
      </c>
      <c r="J20" s="596">
        <f t="shared" si="7"/>
        <v>163</v>
      </c>
      <c r="K20" s="596">
        <f t="shared" si="7"/>
        <v>163</v>
      </c>
      <c r="L20" s="520">
        <f t="shared" si="7"/>
        <v>162</v>
      </c>
      <c r="M20" s="520">
        <f t="shared" si="7"/>
        <v>160</v>
      </c>
      <c r="N20" s="520">
        <f t="shared" si="7"/>
        <v>159</v>
      </c>
      <c r="O20" s="520">
        <f t="shared" si="7"/>
        <v>157</v>
      </c>
      <c r="P20" s="520">
        <f t="shared" si="7"/>
        <v>157</v>
      </c>
      <c r="Q20" s="520">
        <f t="shared" si="7"/>
        <v>157</v>
      </c>
      <c r="R20" s="520">
        <f t="shared" si="7"/>
        <v>156</v>
      </c>
      <c r="S20" s="520">
        <f t="shared" si="7"/>
        <v>156</v>
      </c>
      <c r="T20" s="520">
        <f t="shared" si="7"/>
        <v>155</v>
      </c>
      <c r="U20" s="520">
        <f t="shared" si="7"/>
        <v>154</v>
      </c>
      <c r="V20" s="520">
        <f t="shared" si="7"/>
        <v>152</v>
      </c>
      <c r="W20" s="520">
        <f t="shared" si="7"/>
        <v>150</v>
      </c>
      <c r="X20" s="520">
        <f t="shared" si="7"/>
        <v>148</v>
      </c>
      <c r="Y20" s="520">
        <f t="shared" si="7"/>
        <v>145</v>
      </c>
      <c r="Z20" s="520">
        <f t="shared" si="7"/>
        <v>143</v>
      </c>
      <c r="AA20" s="520">
        <f t="shared" si="7"/>
        <v>141</v>
      </c>
      <c r="AB20" s="520">
        <f t="shared" si="7"/>
        <v>139</v>
      </c>
      <c r="AC20" s="520">
        <f t="shared" si="7"/>
        <v>137</v>
      </c>
      <c r="AD20" s="520">
        <f t="shared" si="7"/>
        <v>134</v>
      </c>
      <c r="AE20" s="520">
        <f t="shared" si="7"/>
        <v>132</v>
      </c>
      <c r="AF20" s="520">
        <f t="shared" si="7"/>
        <v>130</v>
      </c>
      <c r="AG20" s="520">
        <f t="shared" si="7"/>
        <v>128</v>
      </c>
      <c r="AH20" s="520">
        <f t="shared" si="7"/>
        <v>125</v>
      </c>
      <c r="AI20" s="520">
        <f t="shared" si="7"/>
        <v>123</v>
      </c>
      <c r="AJ20" s="834">
        <f t="shared" si="7"/>
        <v>121</v>
      </c>
      <c r="AK20" s="834">
        <f t="shared" ref="AK20:AO20" si="8">ROUND((AK10*1000000)/(AK55*1000),0)</f>
        <v>118</v>
      </c>
      <c r="AL20" s="834">
        <f t="shared" si="8"/>
        <v>116</v>
      </c>
      <c r="AM20" s="834">
        <f t="shared" si="8"/>
        <v>114</v>
      </c>
      <c r="AN20" s="834">
        <f t="shared" si="8"/>
        <v>112</v>
      </c>
      <c r="AO20" s="834">
        <f t="shared" si="8"/>
        <v>109</v>
      </c>
    </row>
    <row r="21" spans="1:41" x14ac:dyDescent="0.2">
      <c r="A21" s="338"/>
      <c r="B21" s="937"/>
      <c r="C21" s="290" t="s">
        <v>680</v>
      </c>
      <c r="D21" s="523" t="s">
        <v>232</v>
      </c>
      <c r="E21" s="598" t="s">
        <v>672</v>
      </c>
      <c r="F21" s="519" t="s">
        <v>215</v>
      </c>
      <c r="G21" s="519">
        <v>1</v>
      </c>
      <c r="H21" s="589">
        <f>'3. BL Demand'!H21</f>
        <v>35.065036611447475</v>
      </c>
      <c r="I21" s="596">
        <f>'3. BL Demand'!I21</f>
        <v>35.475290715585068</v>
      </c>
      <c r="J21" s="596">
        <f>'3. BL Demand'!J21</f>
        <v>35.55341853855635</v>
      </c>
      <c r="K21" s="596">
        <f>'3. BL Demand'!K21</f>
        <v>35.622482892959255</v>
      </c>
      <c r="L21" s="599">
        <f>'3. BL Demand'!L21</f>
        <v>35.446942687359453</v>
      </c>
      <c r="M21" s="599">
        <f>'3. BL Demand'!M21</f>
        <v>35.035002486728224</v>
      </c>
      <c r="N21" s="599">
        <f>'3. BL Demand'!N21</f>
        <v>34.850195793414052</v>
      </c>
      <c r="O21" s="599">
        <f>'3. BL Demand'!O21</f>
        <v>34.428730388677408</v>
      </c>
      <c r="P21" s="599">
        <f>'3. BL Demand'!P21</f>
        <v>34.238564152752616</v>
      </c>
      <c r="Q21" s="599">
        <f>'3. BL Demand'!Q21</f>
        <v>34.286861723804677</v>
      </c>
      <c r="R21" s="599">
        <f>'3. BL Demand'!R21</f>
        <v>34.097462699211448</v>
      </c>
      <c r="S21" s="599">
        <f>'3. BL Demand'!S21</f>
        <v>34.122040241363244</v>
      </c>
      <c r="T21" s="599">
        <f>'3. BL Demand'!T21</f>
        <v>33.905499177810896</v>
      </c>
      <c r="U21" s="599">
        <f>'3. BL Demand'!U21</f>
        <v>33.682706237341193</v>
      </c>
      <c r="V21" s="599">
        <f>'3. BL Demand'!V21</f>
        <v>33.226812478884533</v>
      </c>
      <c r="W21" s="599">
        <f>'3. BL Demand'!W21</f>
        <v>32.761818453249312</v>
      </c>
      <c r="X21" s="599">
        <f>'3. BL Demand'!X21</f>
        <v>32.290999210020061</v>
      </c>
      <c r="Y21" s="599">
        <f>'3. BL Demand'!Y21</f>
        <v>31.815835067263098</v>
      </c>
      <c r="Z21" s="599">
        <f>'3. BL Demand'!Z21</f>
        <v>31.335950579912677</v>
      </c>
      <c r="AA21" s="599">
        <f>'3. BL Demand'!AA21</f>
        <v>30.855815538993088</v>
      </c>
      <c r="AB21" s="599">
        <f>'3. BL Demand'!AB21</f>
        <v>30.372424694308751</v>
      </c>
      <c r="AC21" s="599">
        <f>'3. BL Demand'!AC21</f>
        <v>29.88617769641758</v>
      </c>
      <c r="AD21" s="599">
        <f>'3. BL Demand'!AD21</f>
        <v>29.396879928344866</v>
      </c>
      <c r="AE21" s="599">
        <f>'3. BL Demand'!AE21</f>
        <v>28.905465002434561</v>
      </c>
      <c r="AF21" s="599">
        <f>'3. BL Demand'!AF21</f>
        <v>28.411224730749538</v>
      </c>
      <c r="AG21" s="599">
        <f>'3. BL Demand'!AG21</f>
        <v>27.915045468672535</v>
      </c>
      <c r="AH21" s="599">
        <f>'3. BL Demand'!AH21</f>
        <v>27.416945341612792</v>
      </c>
      <c r="AI21" s="599">
        <f>'3. BL Demand'!AI21</f>
        <v>26.916868662925392</v>
      </c>
      <c r="AJ21" s="600">
        <f>'3. BL Demand'!AJ21</f>
        <v>26.415899688580744</v>
      </c>
      <c r="AK21" s="600">
        <f>'3. BL Demand'!AK21</f>
        <v>25.913656208834738</v>
      </c>
      <c r="AL21" s="600">
        <f>'3. BL Demand'!AL21</f>
        <v>25.411179723351704</v>
      </c>
      <c r="AM21" s="600">
        <f>'3. BL Demand'!AM21</f>
        <v>24.906790629533219</v>
      </c>
      <c r="AN21" s="600">
        <f>'3. BL Demand'!AN21</f>
        <v>24.40191291243136</v>
      </c>
      <c r="AO21" s="600">
        <f>'3. BL Demand'!AO21</f>
        <v>23.898318005805251</v>
      </c>
    </row>
    <row r="22" spans="1:41" x14ac:dyDescent="0.2">
      <c r="A22" s="338"/>
      <c r="B22" s="937"/>
      <c r="C22" s="290" t="s">
        <v>681</v>
      </c>
      <c r="D22" s="523" t="s">
        <v>234</v>
      </c>
      <c r="E22" s="598" t="s">
        <v>672</v>
      </c>
      <c r="F22" s="519" t="s">
        <v>215</v>
      </c>
      <c r="G22" s="519">
        <v>1</v>
      </c>
      <c r="H22" s="589">
        <f>'3. BL Demand'!H22</f>
        <v>68.170918756472531</v>
      </c>
      <c r="I22" s="596">
        <f>'3. BL Demand'!I22</f>
        <v>68.968505238773346</v>
      </c>
      <c r="J22" s="596">
        <f>'3. BL Demand'!J22</f>
        <v>69.120395725340146</v>
      </c>
      <c r="K22" s="596">
        <f>'3. BL Demand'!K22</f>
        <v>69.254665669077539</v>
      </c>
      <c r="L22" s="599">
        <f>'3. BL Demand'!L22</f>
        <v>68.913393043954088</v>
      </c>
      <c r="M22" s="599">
        <f>'3. BL Demand'!M22</f>
        <v>68.112528574284923</v>
      </c>
      <c r="N22" s="599">
        <f>'3. BL Demand'!N22</f>
        <v>67.753240711130104</v>
      </c>
      <c r="O22" s="599">
        <f>'3. BL Demand'!O22</f>
        <v>66.933858025655141</v>
      </c>
      <c r="P22" s="599">
        <f>'3. BL Demand'!P22</f>
        <v>66.564150525757043</v>
      </c>
      <c r="Q22" s="599">
        <f>'3. BL Demand'!Q22</f>
        <v>66.658047184950902</v>
      </c>
      <c r="R22" s="599">
        <f>'3. BL Demand'!R22</f>
        <v>66.289831242068217</v>
      </c>
      <c r="S22" s="599">
        <f>'3. BL Demand'!S22</f>
        <v>66.33761312941742</v>
      </c>
      <c r="T22" s="599">
        <f>'3. BL Demand'!T22</f>
        <v>65.916629589190677</v>
      </c>
      <c r="U22" s="599">
        <f>'3. BL Demand'!U22</f>
        <v>65.48349160012846</v>
      </c>
      <c r="V22" s="599">
        <f>'3. BL Demand'!V22</f>
        <v>64.597175788919927</v>
      </c>
      <c r="W22" s="599">
        <f>'3. BL Demand'!W22</f>
        <v>63.693167893674342</v>
      </c>
      <c r="X22" s="599">
        <f>'3. BL Demand'!X22</f>
        <v>62.777835029921206</v>
      </c>
      <c r="Y22" s="599">
        <f>'3. BL Demand'!Y22</f>
        <v>61.85405512543084</v>
      </c>
      <c r="Z22" s="599">
        <f>'3. BL Demand'!Z22</f>
        <v>60.921098266946423</v>
      </c>
      <c r="AA22" s="599">
        <f>'3. BL Demand'!AA22</f>
        <v>59.987654300257987</v>
      </c>
      <c r="AB22" s="599">
        <f>'3. BL Demand'!AB22</f>
        <v>59.047880634376781</v>
      </c>
      <c r="AC22" s="599">
        <f>'3. BL Demand'!AC22</f>
        <v>58.102554241134229</v>
      </c>
      <c r="AD22" s="599">
        <f>'3. BL Demand'!AD22</f>
        <v>57.151296760224632</v>
      </c>
      <c r="AE22" s="599">
        <f>'3. BL Demand'!AE22</f>
        <v>56.195923253527283</v>
      </c>
      <c r="AF22" s="599">
        <f>'3. BL Demand'!AF22</f>
        <v>55.235056913059324</v>
      </c>
      <c r="AG22" s="599">
        <f>'3. BL Demand'!AG22</f>
        <v>54.270420927119552</v>
      </c>
      <c r="AH22" s="599">
        <f>'3. BL Demand'!AH22</f>
        <v>53.302050533823198</v>
      </c>
      <c r="AI22" s="599">
        <f>'3. BL Demand'!AI22</f>
        <v>52.329837471205835</v>
      </c>
      <c r="AJ22" s="600">
        <f>'3. BL Demand'!AJ22</f>
        <v>51.355889671635794</v>
      </c>
      <c r="AK22" s="600">
        <f>'3. BL Demand'!AK22</f>
        <v>50.379464070455739</v>
      </c>
      <c r="AL22" s="600">
        <f>'3. BL Demand'!AL22</f>
        <v>49.402585476303095</v>
      </c>
      <c r="AM22" s="600">
        <f>'3. BL Demand'!AM22</f>
        <v>48.421988526772886</v>
      </c>
      <c r="AN22" s="600">
        <f>'3. BL Demand'!AN22</f>
        <v>47.440441631046326</v>
      </c>
      <c r="AO22" s="600">
        <f>'3. BL Demand'!AO22</f>
        <v>46.461388683057272</v>
      </c>
    </row>
    <row r="23" spans="1:41" x14ac:dyDescent="0.2">
      <c r="A23" s="338"/>
      <c r="B23" s="937"/>
      <c r="C23" s="290" t="s">
        <v>682</v>
      </c>
      <c r="D23" s="523" t="s">
        <v>236</v>
      </c>
      <c r="E23" s="598" t="s">
        <v>672</v>
      </c>
      <c r="F23" s="519" t="s">
        <v>215</v>
      </c>
      <c r="G23" s="519">
        <v>1</v>
      </c>
      <c r="H23" s="589">
        <f>'3. BL Demand'!H23</f>
        <v>19.19746866723445</v>
      </c>
      <c r="I23" s="596">
        <f>'3. BL Demand'!I23</f>
        <v>19.42207531450698</v>
      </c>
      <c r="J23" s="596">
        <f>'3. BL Demand'!J23</f>
        <v>19.464848874111389</v>
      </c>
      <c r="K23" s="596">
        <f>'3. BL Demand'!K23</f>
        <v>19.502660349809084</v>
      </c>
      <c r="L23" s="599">
        <f>'3. BL Demand'!L23</f>
        <v>19.406555285548521</v>
      </c>
      <c r="M23" s="599">
        <f>'3. BL Demand'!M23</f>
        <v>19.181025531166046</v>
      </c>
      <c r="N23" s="599">
        <f>'3. BL Demand'!N23</f>
        <v>19.079847233715309</v>
      </c>
      <c r="O23" s="599">
        <f>'3. BL Demand'!O23</f>
        <v>18.849102603632318</v>
      </c>
      <c r="P23" s="599">
        <f>'3. BL Demand'!P23</f>
        <v>18.744990054251993</v>
      </c>
      <c r="Q23" s="599">
        <f>'3. BL Demand'!Q23</f>
        <v>18.771432094431496</v>
      </c>
      <c r="R23" s="599">
        <f>'3. BL Demand'!R23</f>
        <v>18.667739579276777</v>
      </c>
      <c r="S23" s="599">
        <f>'3. BL Demand'!S23</f>
        <v>18.681195335807278</v>
      </c>
      <c r="T23" s="599">
        <f>'3. BL Demand'!T23</f>
        <v>18.562643048844635</v>
      </c>
      <c r="U23" s="599">
        <f>'3. BL Demand'!U23</f>
        <v>18.440667973177614</v>
      </c>
      <c r="V23" s="599">
        <f>'3. BL Demand'!V23</f>
        <v>18.191074446710221</v>
      </c>
      <c r="W23" s="599">
        <f>'3. BL Demand'!W23</f>
        <v>17.9364986897675</v>
      </c>
      <c r="X23" s="599">
        <f>'3. BL Demand'!X23</f>
        <v>17.678733732326283</v>
      </c>
      <c r="Y23" s="599">
        <f>'3. BL Demand'!Y23</f>
        <v>17.418590021556788</v>
      </c>
      <c r="Z23" s="599">
        <f>'3. BL Demand'!Z23</f>
        <v>17.155862008126054</v>
      </c>
      <c r="AA23" s="599">
        <f>'3. BL Demand'!AA23</f>
        <v>16.892996821181232</v>
      </c>
      <c r="AB23" s="599">
        <f>'3. BL Demand'!AB23</f>
        <v>16.628349140995265</v>
      </c>
      <c r="AC23" s="599">
        <f>'3. BL Demand'!AC23</f>
        <v>16.362137768967063</v>
      </c>
      <c r="AD23" s="599">
        <f>'3. BL Demand'!AD23</f>
        <v>16.09425615584885</v>
      </c>
      <c r="AE23" s="599">
        <f>'3. BL Demand'!AE23</f>
        <v>15.825215437388726</v>
      </c>
      <c r="AF23" s="599">
        <f>'3. BL Demand'!AF23</f>
        <v>15.554627893594144</v>
      </c>
      <c r="AG23" s="599">
        <f>'3. BL Demand'!AG23</f>
        <v>15.282978787887947</v>
      </c>
      <c r="AH23" s="599">
        <f>'3. BL Demand'!AH23</f>
        <v>15.010278043601453</v>
      </c>
      <c r="AI23" s="599">
        <f>'3. BL Demand'!AI23</f>
        <v>14.736495173311166</v>
      </c>
      <c r="AJ23" s="600">
        <f>'3. BL Demand'!AJ23</f>
        <v>14.462223787405977</v>
      </c>
      <c r="AK23" s="600">
        <f>'3. BL Demand'!AK23</f>
        <v>14.18725463301476</v>
      </c>
      <c r="AL23" s="600">
        <f>'3. BL Demand'!AL23</f>
        <v>13.912157912227835</v>
      </c>
      <c r="AM23" s="600">
        <f>'3. BL Demand'!AM23</f>
        <v>13.636014073224572</v>
      </c>
      <c r="AN23" s="600">
        <f>'3. BL Demand'!AN23</f>
        <v>13.359602721876271</v>
      </c>
      <c r="AO23" s="600">
        <f>'3. BL Demand'!AO23</f>
        <v>13.08389368589091</v>
      </c>
    </row>
    <row r="24" spans="1:41" x14ac:dyDescent="0.2">
      <c r="A24" s="338"/>
      <c r="B24" s="937"/>
      <c r="C24" s="290" t="s">
        <v>683</v>
      </c>
      <c r="D24" s="523" t="s">
        <v>238</v>
      </c>
      <c r="E24" s="598" t="s">
        <v>672</v>
      </c>
      <c r="F24" s="519" t="s">
        <v>215</v>
      </c>
      <c r="G24" s="519">
        <v>1</v>
      </c>
      <c r="H24" s="589">
        <f>'3. BL Demand'!H24</f>
        <v>15.275944194157104</v>
      </c>
      <c r="I24" s="596">
        <f>'3. BL Demand'!I24</f>
        <v>15.454669768285946</v>
      </c>
      <c r="J24" s="596">
        <f>'3. BL Demand'!J24</f>
        <v>15.488705844647283</v>
      </c>
      <c r="K24" s="596">
        <f>'3. BL Demand'!K24</f>
        <v>15.518793456856415</v>
      </c>
      <c r="L24" s="599">
        <f>'3. BL Demand'!L24</f>
        <v>15.44232006216736</v>
      </c>
      <c r="M24" s="599">
        <f>'3. BL Demand'!M24</f>
        <v>15.262859946785129</v>
      </c>
      <c r="N24" s="599">
        <f>'3. BL Demand'!N24</f>
        <v>15.182349643457728</v>
      </c>
      <c r="O24" s="599">
        <f>'3. BL Demand'!O24</f>
        <v>14.998739910667005</v>
      </c>
      <c r="P24" s="599">
        <f>'3. BL Demand'!P24</f>
        <v>14.915894743847709</v>
      </c>
      <c r="Q24" s="599">
        <f>'3. BL Demand'!Q24</f>
        <v>14.936935389214206</v>
      </c>
      <c r="R24" s="599">
        <f>'3. BL Demand'!R24</f>
        <v>14.854424454970109</v>
      </c>
      <c r="S24" s="599">
        <f>'3. BL Demand'!S24</f>
        <v>14.865131563777686</v>
      </c>
      <c r="T24" s="599">
        <f>'3. BL Demand'!T24</f>
        <v>14.77079630785814</v>
      </c>
      <c r="U24" s="599">
        <f>'3. BL Demand'!U24</f>
        <v>14.673737446543383</v>
      </c>
      <c r="V24" s="599">
        <f>'3. BL Demand'!V24</f>
        <v>14.475129137936202</v>
      </c>
      <c r="W24" s="599">
        <f>'3. BL Demand'!W24</f>
        <v>14.272556334008167</v>
      </c>
      <c r="X24" s="599">
        <f>'3. BL Demand'!X24</f>
        <v>14.067445797127755</v>
      </c>
      <c r="Y24" s="599">
        <f>'3. BL Demand'!Y24</f>
        <v>13.860442421992243</v>
      </c>
      <c r="Z24" s="599">
        <f>'3. BL Demand'!Z24</f>
        <v>13.651382647447091</v>
      </c>
      <c r="AA24" s="599">
        <f>'3. BL Demand'!AA24</f>
        <v>13.442213720232781</v>
      </c>
      <c r="AB24" s="599">
        <f>'3. BL Demand'!AB24</f>
        <v>13.231626415015089</v>
      </c>
      <c r="AC24" s="599">
        <f>'3. BL Demand'!AC24</f>
        <v>13.019794837975271</v>
      </c>
      <c r="AD24" s="599">
        <f>'3. BL Demand'!AD24</f>
        <v>12.806634204999794</v>
      </c>
      <c r="AE24" s="599">
        <f>'3. BL Demand'!AE24</f>
        <v>12.592551240605255</v>
      </c>
      <c r="AF24" s="599">
        <f>'3. BL Demand'!AF24</f>
        <v>12.377237425524262</v>
      </c>
      <c r="AG24" s="599">
        <f>'3. BL Demand'!AG24</f>
        <v>12.161078896965593</v>
      </c>
      <c r="AH24" s="599">
        <f>'3. BL Demand'!AH24</f>
        <v>11.94408355119193</v>
      </c>
      <c r="AI24" s="599">
        <f>'3. BL Demand'!AI24</f>
        <v>11.72622712853717</v>
      </c>
      <c r="AJ24" s="600">
        <f>'3. BL Demand'!AJ24</f>
        <v>11.507981980816588</v>
      </c>
      <c r="AK24" s="600">
        <f>'3. BL Demand'!AK24</f>
        <v>11.289181599870329</v>
      </c>
      <c r="AL24" s="600">
        <f>'3. BL Demand'!AL24</f>
        <v>11.070279710898419</v>
      </c>
      <c r="AM24" s="600">
        <f>'3. BL Demand'!AM24</f>
        <v>10.850544601687176</v>
      </c>
      <c r="AN24" s="600">
        <f>'3. BL Demand'!AN24</f>
        <v>10.630596625679543</v>
      </c>
      <c r="AO24" s="600">
        <f>'3. BL Demand'!AO24</f>
        <v>10.411207500970322</v>
      </c>
    </row>
    <row r="25" spans="1:41" x14ac:dyDescent="0.2">
      <c r="A25" s="338"/>
      <c r="B25" s="937"/>
      <c r="C25" s="290" t="s">
        <v>684</v>
      </c>
      <c r="D25" s="523" t="s">
        <v>240</v>
      </c>
      <c r="E25" s="598" t="s">
        <v>672</v>
      </c>
      <c r="F25" s="519" t="s">
        <v>215</v>
      </c>
      <c r="G25" s="519">
        <v>1</v>
      </c>
      <c r="H25" s="589">
        <f>'3. BL Demand'!H25</f>
        <v>20.973601941303155</v>
      </c>
      <c r="I25" s="596">
        <f>'3. BL Demand'!I25</f>
        <v>21.218989002218379</v>
      </c>
      <c r="J25" s="596">
        <f>'3. BL Demand'!J25</f>
        <v>21.265719934733799</v>
      </c>
      <c r="K25" s="596">
        <f>'3. BL Demand'!K25</f>
        <v>21.307029695611298</v>
      </c>
      <c r="L25" s="599">
        <f>'3. BL Demand'!L25</f>
        <v>21.202033073541816</v>
      </c>
      <c r="M25" s="599">
        <f>'3. BL Demand'!M25</f>
        <v>20.955637500441533</v>
      </c>
      <c r="N25" s="599">
        <f>'3. BL Demand'!N25</f>
        <v>20.845098274014646</v>
      </c>
      <c r="O25" s="599">
        <f>'3. BL Demand'!O25</f>
        <v>20.593005349403501</v>
      </c>
      <c r="P25" s="599">
        <f>'3. BL Demand'!P25</f>
        <v>20.479260396584586</v>
      </c>
      <c r="Q25" s="599">
        <f>'3. BL Demand'!Q25</f>
        <v>20.508148831557648</v>
      </c>
      <c r="R25" s="599">
        <f>'3. BL Demand'!R25</f>
        <v>20.394862774169287</v>
      </c>
      <c r="S25" s="599">
        <f>'3. BL Demand'!S25</f>
        <v>20.409563445709985</v>
      </c>
      <c r="T25" s="599">
        <f>'3. BL Demand'!T25</f>
        <v>20.280042803218745</v>
      </c>
      <c r="U25" s="599">
        <f>'3. BL Demand'!U25</f>
        <v>20.146782698558866</v>
      </c>
      <c r="V25" s="599">
        <f>'3. BL Demand'!V25</f>
        <v>19.874096993896774</v>
      </c>
      <c r="W25" s="599">
        <f>'3. BL Demand'!W25</f>
        <v>19.595968107084964</v>
      </c>
      <c r="X25" s="599">
        <f>'3. BL Demand'!X25</f>
        <v>19.314354957690103</v>
      </c>
      <c r="Y25" s="599">
        <f>'3. BL Demand'!Y25</f>
        <v>19.030142974756892</v>
      </c>
      <c r="Z25" s="599">
        <f>'3. BL Demand'!Z25</f>
        <v>18.743107591705037</v>
      </c>
      <c r="AA25" s="599">
        <f>'3. BL Demand'!AA25</f>
        <v>18.455922343963667</v>
      </c>
      <c r="AB25" s="599">
        <f>'3. BL Demand'!AB25</f>
        <v>18.166789688241025</v>
      </c>
      <c r="AC25" s="599">
        <f>'3. BL Demand'!AC25</f>
        <v>17.875948669253077</v>
      </c>
      <c r="AD25" s="599">
        <f>'3. BL Demand'!AD25</f>
        <v>17.583282879907372</v>
      </c>
      <c r="AE25" s="599">
        <f>'3. BL Demand'!AE25</f>
        <v>17.289350745791392</v>
      </c>
      <c r="AF25" s="599">
        <f>'3. BL Demand'!AF25</f>
        <v>16.993728675392667</v>
      </c>
      <c r="AG25" s="599">
        <f>'3. BL Demand'!AG25</f>
        <v>16.696946828288162</v>
      </c>
      <c r="AH25" s="599">
        <f>'3. BL Demand'!AH25</f>
        <v>16.399016045907256</v>
      </c>
      <c r="AI25" s="599">
        <f>'3. BL Demand'!AI25</f>
        <v>16.09990302015629</v>
      </c>
      <c r="AJ25" s="600">
        <f>'3. BL Demand'!AJ25</f>
        <v>15.800256281746289</v>
      </c>
      <c r="AK25" s="600">
        <f>'3. BL Demand'!AK25</f>
        <v>15.49984721791064</v>
      </c>
      <c r="AL25" s="600">
        <f>'3. BL Demand'!AL25</f>
        <v>15.199298785346173</v>
      </c>
      <c r="AM25" s="600">
        <f>'3. BL Demand'!AM25</f>
        <v>14.897606356089451</v>
      </c>
      <c r="AN25" s="600">
        <f>'3. BL Demand'!AN25</f>
        <v>14.59562166447583</v>
      </c>
      <c r="AO25" s="600">
        <f>'3. BL Demand'!AO25</f>
        <v>14.294404265837908</v>
      </c>
    </row>
    <row r="26" spans="1:41" x14ac:dyDescent="0.2">
      <c r="A26" s="338"/>
      <c r="B26" s="937"/>
      <c r="C26" s="290" t="s">
        <v>685</v>
      </c>
      <c r="D26" s="523" t="s">
        <v>242</v>
      </c>
      <c r="E26" s="598" t="s">
        <v>672</v>
      </c>
      <c r="F26" s="519" t="s">
        <v>215</v>
      </c>
      <c r="G26" s="519">
        <v>1</v>
      </c>
      <c r="H26" s="589">
        <f>'3. BL Demand'!H26</f>
        <v>1.6469201016574584</v>
      </c>
      <c r="I26" s="596">
        <f>'3. BL Demand'!I26</f>
        <v>1.6661887463298868</v>
      </c>
      <c r="J26" s="596">
        <f>'3. BL Demand'!J26</f>
        <v>1.6698582215275295</v>
      </c>
      <c r="K26" s="596">
        <f>'3. BL Demand'!K26</f>
        <v>1.6731020074911525</v>
      </c>
      <c r="L26" s="599">
        <f>'3. BL Demand'!L26</f>
        <v>1.6648573078932341</v>
      </c>
      <c r="M26" s="599">
        <f>'3. BL Demand'!M26</f>
        <v>1.6455094713397456</v>
      </c>
      <c r="N26" s="599">
        <f>'3. BL Demand'!N26</f>
        <v>1.6368295471887297</v>
      </c>
      <c r="O26" s="599">
        <f>'3. BL Demand'!O26</f>
        <v>1.6170343347979528</v>
      </c>
      <c r="P26" s="599">
        <f>'3. BL Demand'!P26</f>
        <v>1.6081026858716592</v>
      </c>
      <c r="Q26" s="599">
        <f>'3. BL Demand'!Q26</f>
        <v>1.6103711061647357</v>
      </c>
      <c r="R26" s="599">
        <f>'3. BL Demand'!R26</f>
        <v>1.6014754913021783</v>
      </c>
      <c r="S26" s="599">
        <f>'3. BL Demand'!S26</f>
        <v>1.6026298391121536</v>
      </c>
      <c r="T26" s="599">
        <f>'3. BL Demand'!T26</f>
        <v>1.5924594282168112</v>
      </c>
      <c r="U26" s="599">
        <f>'3. BL Demand'!U26</f>
        <v>1.5819953817584327</v>
      </c>
      <c r="V26" s="599">
        <f>'3. BL Demand'!V26</f>
        <v>1.5605831527240752</v>
      </c>
      <c r="W26" s="599">
        <f>'3. BL Demand'!W26</f>
        <v>1.5387435061138315</v>
      </c>
      <c r="X26" s="599">
        <f>'3. BL Demand'!X26</f>
        <v>1.5166302630987576</v>
      </c>
      <c r="Y26" s="599">
        <f>'3. BL Demand'!Y26</f>
        <v>1.4943129506440544</v>
      </c>
      <c r="Z26" s="599">
        <f>'3. BL Demand'!Z26</f>
        <v>1.4717739350015331</v>
      </c>
      <c r="AA26" s="599">
        <f>'3. BL Demand'!AA26</f>
        <v>1.4492231514628544</v>
      </c>
      <c r="AB26" s="599">
        <f>'3. BL Demand'!AB26</f>
        <v>1.4265194506828041</v>
      </c>
      <c r="AC26" s="599">
        <f>'3. BL Demand'!AC26</f>
        <v>1.4036816032830919</v>
      </c>
      <c r="AD26" s="599">
        <f>'3. BL Demand'!AD26</f>
        <v>1.3807004685743374</v>
      </c>
      <c r="AE26" s="599">
        <f>'3. BL Demand'!AE26</f>
        <v>1.3576198960740373</v>
      </c>
      <c r="AF26" s="599">
        <f>'3. BL Demand'!AF26</f>
        <v>1.334406623904774</v>
      </c>
      <c r="AG26" s="599">
        <f>'3. BL Demand'!AG26</f>
        <v>1.3111022820386828</v>
      </c>
      <c r="AH26" s="599">
        <f>'3. BL Demand'!AH26</f>
        <v>1.2877077217824697</v>
      </c>
      <c r="AI26" s="599">
        <f>'3. BL Demand'!AI26</f>
        <v>1.2642203276688839</v>
      </c>
      <c r="AJ26" s="600">
        <f>'3. BL Demand'!AJ26</f>
        <v>1.2406910245828133</v>
      </c>
      <c r="AK26" s="600">
        <f>'3. BL Demand'!AK26</f>
        <v>1.2171018610554591</v>
      </c>
      <c r="AL26" s="600">
        <f>'3. BL Demand'!AL26</f>
        <v>1.1935017538112522</v>
      </c>
      <c r="AM26" s="600">
        <f>'3. BL Demand'!AM26</f>
        <v>1.1698118159717106</v>
      </c>
      <c r="AN26" s="600">
        <f>'3. BL Demand'!AN26</f>
        <v>1.1460989286763774</v>
      </c>
      <c r="AO26" s="600">
        <f>'3. BL Demand'!AO26</f>
        <v>1.1224462918916183</v>
      </c>
    </row>
    <row r="27" spans="1:41" x14ac:dyDescent="0.2">
      <c r="A27" s="338"/>
      <c r="B27" s="937"/>
      <c r="C27" s="286" t="s">
        <v>686</v>
      </c>
      <c r="D27" s="384" t="s">
        <v>244</v>
      </c>
      <c r="E27" s="385" t="s">
        <v>687</v>
      </c>
      <c r="F27" s="519" t="s">
        <v>215</v>
      </c>
      <c r="G27" s="519">
        <v>1</v>
      </c>
      <c r="H27" s="889">
        <f t="shared" ref="H27:AJ27" si="9">((H9+H10)*1000000)/((H54+H55)*1000)</f>
        <v>145.7352955683495</v>
      </c>
      <c r="I27" s="596">
        <f t="shared" si="9"/>
        <v>147.90524029755201</v>
      </c>
      <c r="J27" s="596">
        <f t="shared" si="9"/>
        <v>147.72430867325357</v>
      </c>
      <c r="K27" s="596">
        <f t="shared" si="9"/>
        <v>147.50266138592687</v>
      </c>
      <c r="L27" s="520">
        <f t="shared" si="9"/>
        <v>146.26267815463726</v>
      </c>
      <c r="M27" s="520">
        <f t="shared" si="9"/>
        <v>144.0212551095359</v>
      </c>
      <c r="N27" s="520">
        <f t="shared" si="9"/>
        <v>142.75874599494918</v>
      </c>
      <c r="O27" s="520">
        <f t="shared" si="9"/>
        <v>140.50616361565037</v>
      </c>
      <c r="P27" s="520">
        <f t="shared" si="9"/>
        <v>139.2407404764223</v>
      </c>
      <c r="Q27" s="520">
        <f t="shared" si="9"/>
        <v>138.98345620243842</v>
      </c>
      <c r="R27" s="520">
        <f t="shared" si="9"/>
        <v>137.74037504131741</v>
      </c>
      <c r="S27" s="520">
        <f t="shared" si="9"/>
        <v>137.46480494219608</v>
      </c>
      <c r="T27" s="520">
        <f t="shared" si="9"/>
        <v>136.19642060910994</v>
      </c>
      <c r="U27" s="520">
        <f t="shared" si="9"/>
        <v>134.91744437906701</v>
      </c>
      <c r="V27" s="520">
        <f t="shared" si="9"/>
        <v>132.64126834599602</v>
      </c>
      <c r="W27" s="520">
        <f t="shared" si="9"/>
        <v>130.34500834357647</v>
      </c>
      <c r="X27" s="520">
        <f t="shared" si="9"/>
        <v>128.04370033151059</v>
      </c>
      <c r="Y27" s="520">
        <f t="shared" si="9"/>
        <v>125.74193305633432</v>
      </c>
      <c r="Z27" s="520">
        <f t="shared" si="9"/>
        <v>123.43482482436904</v>
      </c>
      <c r="AA27" s="520">
        <f t="shared" si="9"/>
        <v>121.14049919172631</v>
      </c>
      <c r="AB27" s="520">
        <f t="shared" si="9"/>
        <v>118.84938291031673</v>
      </c>
      <c r="AC27" s="520">
        <f t="shared" si="9"/>
        <v>116.56176481304274</v>
      </c>
      <c r="AD27" s="520">
        <f t="shared" si="9"/>
        <v>114.27656638523682</v>
      </c>
      <c r="AE27" s="520">
        <f t="shared" si="9"/>
        <v>111.99649027045734</v>
      </c>
      <c r="AF27" s="520">
        <f t="shared" si="9"/>
        <v>109.72377418254828</v>
      </c>
      <c r="AG27" s="520">
        <f t="shared" si="9"/>
        <v>107.45547783775217</v>
      </c>
      <c r="AH27" s="520">
        <f t="shared" si="9"/>
        <v>105.18686594180889</v>
      </c>
      <c r="AI27" s="520">
        <f t="shared" si="9"/>
        <v>102.9169327926591</v>
      </c>
      <c r="AJ27" s="834">
        <f t="shared" si="9"/>
        <v>100.65625403867931</v>
      </c>
      <c r="AK27" s="834">
        <f t="shared" ref="AK27:AO27" si="10">((AK9+AK10)*1000000)/((AK54+AK55)*1000)</f>
        <v>98.397202092904905</v>
      </c>
      <c r="AL27" s="834">
        <f t="shared" si="10"/>
        <v>96.152714318034214</v>
      </c>
      <c r="AM27" s="834">
        <f t="shared" si="10"/>
        <v>93.897968067223871</v>
      </c>
      <c r="AN27" s="834">
        <f t="shared" si="10"/>
        <v>91.652045237711533</v>
      </c>
      <c r="AO27" s="834">
        <f t="shared" si="10"/>
        <v>89.436867300871342</v>
      </c>
    </row>
    <row r="28" spans="1:41" x14ac:dyDescent="0.2">
      <c r="A28" s="338"/>
      <c r="B28" s="937"/>
      <c r="C28" s="286" t="s">
        <v>688</v>
      </c>
      <c r="D28" s="384" t="s">
        <v>247</v>
      </c>
      <c r="E28" s="287" t="s">
        <v>652</v>
      </c>
      <c r="F28" s="386" t="s">
        <v>72</v>
      </c>
      <c r="G28" s="386">
        <v>1</v>
      </c>
      <c r="H28" s="889">
        <f>'3. BL Demand'!H28+'6. Preferred (Scenario Yr)'!H57</f>
        <v>0.17019110838397183</v>
      </c>
      <c r="I28" s="596">
        <f>'3. BL Demand'!I28+'6. Preferred (Scenario Yr)'!I57</f>
        <v>0.1709511650097805</v>
      </c>
      <c r="J28" s="596">
        <f>'3. BL Demand'!J28+'6. Preferred (Scenario Yr)'!J57</f>
        <v>0.17143604491732817</v>
      </c>
      <c r="K28" s="596">
        <f>'3. BL Demand'!K28+'6. Preferred (Scenario Yr)'!K57</f>
        <v>0.17193422605167785</v>
      </c>
      <c r="L28" s="520">
        <f>'3. BL Demand'!L28+'6. Preferred (Scenario Yr)'!L57</f>
        <v>0.17248087362693221</v>
      </c>
      <c r="M28" s="520">
        <f>'3. BL Demand'!M28+'6. Preferred (Scenario Yr)'!M57</f>
        <v>0.1730122709877982</v>
      </c>
      <c r="N28" s="520">
        <f>'3. BL Demand'!N28+'6. Preferred (Scenario Yr)'!N57</f>
        <v>0.17353497312693444</v>
      </c>
      <c r="O28" s="520">
        <f>'3. BL Demand'!O28+'6. Preferred (Scenario Yr)'!O57</f>
        <v>0.17404125658891784</v>
      </c>
      <c r="P28" s="520">
        <f>'3. BL Demand'!P28+'6. Preferred (Scenario Yr)'!P57</f>
        <v>0.17454400088670541</v>
      </c>
      <c r="Q28" s="520">
        <f>'3. BL Demand'!Q28+'6. Preferred (Scenario Yr)'!Q57</f>
        <v>0.17505692578280579</v>
      </c>
      <c r="R28" s="520">
        <f>'3. BL Demand'!R28+'6. Preferred (Scenario Yr)'!R57</f>
        <v>0.17557839318836244</v>
      </c>
      <c r="S28" s="520">
        <f>'3. BL Demand'!S28+'6. Preferred (Scenario Yr)'!S57</f>
        <v>0.17609879779141094</v>
      </c>
      <c r="T28" s="520">
        <f>'3. BL Demand'!T28+'6. Preferred (Scenario Yr)'!T57</f>
        <v>0.17662421381148002</v>
      </c>
      <c r="U28" s="520">
        <f>'3. BL Demand'!U28+'6. Preferred (Scenario Yr)'!U57</f>
        <v>0.1771519389969653</v>
      </c>
      <c r="V28" s="520">
        <f>'3. BL Demand'!V28+'6. Preferred (Scenario Yr)'!V57</f>
        <v>0.17768290676478976</v>
      </c>
      <c r="W28" s="520">
        <f>'3. BL Demand'!W28+'6. Preferred (Scenario Yr)'!W57</f>
        <v>0.1782166150871255</v>
      </c>
      <c r="X28" s="520">
        <f>'3. BL Demand'!X28+'6. Preferred (Scenario Yr)'!X57</f>
        <v>0.17875353556110418</v>
      </c>
      <c r="Y28" s="520">
        <f>'3. BL Demand'!Y28+'6. Preferred (Scenario Yr)'!Y57</f>
        <v>0.17928931971657086</v>
      </c>
      <c r="Z28" s="520">
        <f>'3. BL Demand'!Z28+'6. Preferred (Scenario Yr)'!Z57</f>
        <v>0.17981826755577535</v>
      </c>
      <c r="AA28" s="520">
        <f>'3. BL Demand'!AA28+'6. Preferred (Scenario Yr)'!AA57</f>
        <v>0.18035067430012353</v>
      </c>
      <c r="AB28" s="520">
        <f>'3. BL Demand'!AB28+'6. Preferred (Scenario Yr)'!AB57</f>
        <v>0.1808845754609964</v>
      </c>
      <c r="AC28" s="520">
        <f>'3. BL Demand'!AC28+'6. Preferred (Scenario Yr)'!AC57</f>
        <v>0.18141957059006592</v>
      </c>
      <c r="AD28" s="520">
        <f>'3. BL Demand'!AD28+'6. Preferred (Scenario Yr)'!AD57</f>
        <v>0.18195364137954229</v>
      </c>
      <c r="AE28" s="520">
        <f>'3. BL Demand'!AE28+'6. Preferred (Scenario Yr)'!AE57</f>
        <v>0.18248733717404034</v>
      </c>
      <c r="AF28" s="520">
        <f>'3. BL Demand'!AF28+'6. Preferred (Scenario Yr)'!AF57</f>
        <v>0.18302088940475153</v>
      </c>
      <c r="AG28" s="520">
        <f>'3. BL Demand'!AG28+'6. Preferred (Scenario Yr)'!AG57</f>
        <v>0.18354400145426972</v>
      </c>
      <c r="AH28" s="520">
        <f>'3. BL Demand'!AH28+'6. Preferred (Scenario Yr)'!AH57</f>
        <v>0.18404425975601549</v>
      </c>
      <c r="AI28" s="520">
        <f>'3. BL Demand'!AI28+'6. Preferred (Scenario Yr)'!AI57</f>
        <v>0.18452093429768801</v>
      </c>
      <c r="AJ28" s="834">
        <f>'3. BL Demand'!AJ28+'6. Preferred (Scenario Yr)'!AJ57</f>
        <v>0.18498724112143791</v>
      </c>
      <c r="AK28" s="834">
        <f>'3. BL Demand'!AK28+'6. Preferred (Scenario Yr)'!AK57</f>
        <v>0.18544259211115091</v>
      </c>
      <c r="AL28" s="834">
        <f>'3. BL Demand'!AL28+'6. Preferred (Scenario Yr)'!AL57</f>
        <v>0.18588866539195903</v>
      </c>
      <c r="AM28" s="834">
        <f>'3. BL Demand'!AM28+'6. Preferred (Scenario Yr)'!AM57</f>
        <v>0.18629302337690276</v>
      </c>
      <c r="AN28" s="834">
        <f>'3. BL Demand'!AN28+'6. Preferred (Scenario Yr)'!AN57</f>
        <v>0.18669335527993053</v>
      </c>
      <c r="AO28" s="834">
        <f>'3. BL Demand'!AO28+'6. Preferred (Scenario Yr)'!AO57</f>
        <v>0.18712591999924733</v>
      </c>
    </row>
    <row r="29" spans="1:41" ht="15.75" thickBot="1" x14ac:dyDescent="0.25">
      <c r="A29" s="338"/>
      <c r="B29" s="938"/>
      <c r="C29" s="320" t="s">
        <v>689</v>
      </c>
      <c r="D29" s="381" t="s">
        <v>249</v>
      </c>
      <c r="E29" s="321" t="s">
        <v>652</v>
      </c>
      <c r="F29" s="322" t="s">
        <v>72</v>
      </c>
      <c r="G29" s="322">
        <v>1</v>
      </c>
      <c r="H29" s="890">
        <f>'3. BL Demand'!H29+'6. Preferred (Scenario Yr)'!H34</f>
        <v>0.1058260848104975</v>
      </c>
      <c r="I29" s="831">
        <f>'3. BL Demand'!I29+'6. Preferred (Scenario Yr)'!I34</f>
        <v>0.10629869361895619</v>
      </c>
      <c r="J29" s="831">
        <f>'3. BL Demand'!J29+'6. Preferred (Scenario Yr)'!J34</f>
        <v>0.1066001955170652</v>
      </c>
      <c r="K29" s="831">
        <f>'3. BL Demand'!K29+'6. Preferred (Scenario Yr)'!K34</f>
        <v>0.10690996821597575</v>
      </c>
      <c r="L29" s="832">
        <f>'3. BL Demand'!L29+'6. Preferred (Scenario Yr)'!L34</f>
        <v>0.10724987770484166</v>
      </c>
      <c r="M29" s="832">
        <f>'3. BL Demand'!M29+'6. Preferred (Scenario Yr)'!M34</f>
        <v>0.10758030449806877</v>
      </c>
      <c r="N29" s="832">
        <f>'3. BL Demand'!N29+'6. Preferred (Scenario Yr)'!N34</f>
        <v>0.1079053245383758</v>
      </c>
      <c r="O29" s="832">
        <f>'3. BL Demand'!O29+'6. Preferred (Scenario Yr)'!O34</f>
        <v>0.10822013532429026</v>
      </c>
      <c r="P29" s="832">
        <f>'3. BL Demand'!P29+'6. Preferred (Scenario Yr)'!P34</f>
        <v>0.10853274543183845</v>
      </c>
      <c r="Q29" s="832">
        <f>'3. BL Demand'!Q29+'6. Preferred (Scenario Yr)'!Q34</f>
        <v>0.10885168591040723</v>
      </c>
      <c r="R29" s="832">
        <f>'3. BL Demand'!R29+'6. Preferred (Scenario Yr)'!R34</f>
        <v>0.10917593818427951</v>
      </c>
      <c r="S29" s="832">
        <f>'3. BL Demand'!S29+'6. Preferred (Scenario Yr)'!S34</f>
        <v>0.1094995295997237</v>
      </c>
      <c r="T29" s="832">
        <f>'3. BL Demand'!T29+'6. Preferred (Scenario Yr)'!T34</f>
        <v>0.10982623715118507</v>
      </c>
      <c r="U29" s="832">
        <f>'3. BL Demand'!U29+'6. Preferred (Scenario Yr)'!U34</f>
        <v>0.11015438055871142</v>
      </c>
      <c r="V29" s="832">
        <f>'3. BL Demand'!V29+'6. Preferred (Scenario Yr)'!V34</f>
        <v>0.11048454022782092</v>
      </c>
      <c r="W29" s="832">
        <f>'3. BL Demand'!W29+'6. Preferred (Scenario Yr)'!W34</f>
        <v>0.11081640399391228</v>
      </c>
      <c r="X29" s="832">
        <f>'3. BL Demand'!X29+'6. Preferred (Scenario Yr)'!X34</f>
        <v>0.11115026509955575</v>
      </c>
      <c r="Y29" s="832">
        <f>'3. BL Demand'!Y29+'6. Preferred (Scenario Yr)'!Y34</f>
        <v>0.1114834196339784</v>
      </c>
      <c r="Z29" s="832">
        <f>'3. BL Demand'!Z29+'6. Preferred (Scenario Yr)'!Z34</f>
        <v>0.11181232329659335</v>
      </c>
      <c r="AA29" s="832">
        <f>'3. BL Demand'!AA29+'6. Preferred (Scenario Yr)'!AA34</f>
        <v>0.11214337773190472</v>
      </c>
      <c r="AB29" s="832">
        <f>'3. BL Demand'!AB29+'6. Preferred (Scenario Yr)'!AB34</f>
        <v>0.11247536140641891</v>
      </c>
      <c r="AC29" s="832">
        <f>'3. BL Demand'!AC29+'6. Preferred (Scenario Yr)'!AC34</f>
        <v>0.11280802531841588</v>
      </c>
      <c r="AD29" s="832">
        <f>'3. BL Demand'!AD29+'6. Preferred (Scenario Yr)'!AD34</f>
        <v>0.11314011446924521</v>
      </c>
      <c r="AE29" s="832">
        <f>'3. BL Demand'!AE29+'6. Preferred (Scenario Yr)'!AE34</f>
        <v>0.11347197044543485</v>
      </c>
      <c r="AF29" s="832">
        <f>'3. BL Demand'!AF29+'6. Preferred (Scenario Yr)'!AF34</f>
        <v>0.11380373715260432</v>
      </c>
      <c r="AG29" s="832">
        <f>'3. BL Demand'!AG29+'6. Preferred (Scenario Yr)'!AG34</f>
        <v>0.11412901207820624</v>
      </c>
      <c r="AH29" s="832">
        <f>'3. BL Demand'!AH29+'6. Preferred (Scenario Yr)'!AH34</f>
        <v>0.11444007637510395</v>
      </c>
      <c r="AI29" s="832">
        <f>'3. BL Demand'!AI29+'6. Preferred (Scenario Yr)'!AI34</f>
        <v>0.11473647611627158</v>
      </c>
      <c r="AJ29" s="835">
        <f>'3. BL Demand'!AJ29+'6. Preferred (Scenario Yr)'!AJ34</f>
        <v>0.11502642913406695</v>
      </c>
      <c r="AK29" s="835">
        <f>'3. BL Demand'!AK29+'6. Preferred (Scenario Yr)'!AK34</f>
        <v>0.11530956973355816</v>
      </c>
      <c r="AL29" s="835">
        <f>'3. BL Demand'!AL29+'6. Preferred (Scenario Yr)'!AL34</f>
        <v>0.11558694138531329</v>
      </c>
      <c r="AM29" s="835">
        <f>'3. BL Demand'!AM29+'6. Preferred (Scenario Yr)'!AM34</f>
        <v>0.11583837415882758</v>
      </c>
      <c r="AN29" s="835">
        <f>'3. BL Demand'!AN29+'6. Preferred (Scenario Yr)'!AN34</f>
        <v>0.11608730348495068</v>
      </c>
      <c r="AO29" s="835">
        <f>'3. BL Demand'!AO29+'6. Preferred (Scenario Yr)'!AO34</f>
        <v>0.11635627541366726</v>
      </c>
    </row>
    <row r="30" spans="1:41" x14ac:dyDescent="0.2">
      <c r="A30" s="338"/>
      <c r="B30" s="939" t="s">
        <v>250</v>
      </c>
      <c r="C30" s="284" t="s">
        <v>690</v>
      </c>
      <c r="D30" s="601" t="s">
        <v>252</v>
      </c>
      <c r="E30" s="287" t="s">
        <v>652</v>
      </c>
      <c r="F30" s="386" t="s">
        <v>72</v>
      </c>
      <c r="G30" s="386">
        <v>2</v>
      </c>
      <c r="H30" s="375">
        <f>'3. BL Demand'!H30+'6. Preferred (Scenario Yr)'!H60</f>
        <v>5.270324982605528E-2</v>
      </c>
      <c r="I30" s="500">
        <f>'3. BL Demand'!I30+'6. Preferred (Scenario Yr)'!I60</f>
        <v>5.3089967632396089E-2</v>
      </c>
      <c r="J30" s="500">
        <f>'3. BL Demand'!J30+'6. Preferred (Scenario Yr)'!J60</f>
        <v>5.3269262869371822E-2</v>
      </c>
      <c r="K30" s="500">
        <f>'3. BL Demand'!K30+'6. Preferred (Scenario Yr)'!K60</f>
        <v>5.3440370319118885E-2</v>
      </c>
      <c r="L30" s="542">
        <f>'3. BL Demand'!L30+'6. Preferred (Scenario Yr)'!L60</f>
        <v>5.3604028170039966E-2</v>
      </c>
      <c r="M30" s="542">
        <f>'3. BL Demand'!M30+'6. Preferred (Scenario Yr)'!M60</f>
        <v>5.3760878129449706E-2</v>
      </c>
      <c r="N30" s="542">
        <f>'3. BL Demand'!N30+'6. Preferred (Scenario Yr)'!N60</f>
        <v>5.3911481612764753E-2</v>
      </c>
      <c r="O30" s="542">
        <f>'3. BL Demand'!O30+'6. Preferred (Scenario Yr)'!O60</f>
        <v>5.4056332664614383E-2</v>
      </c>
      <c r="P30" s="542">
        <f>'3. BL Demand'!P30+'6. Preferred (Scenario Yr)'!P60</f>
        <v>5.4195868374214064E-2</v>
      </c>
      <c r="Q30" s="542">
        <f>'3. BL Demand'!Q30+'6. Preferred (Scenario Yr)'!Q60</f>
        <v>5.4330477347380404E-2</v>
      </c>
      <c r="R30" s="542">
        <f>'3. BL Demand'!R30+'6. Preferred (Scenario Yr)'!R60</f>
        <v>5.4460506655436884E-2</v>
      </c>
      <c r="S30" s="542">
        <f>'3. BL Demand'!S30+'6. Preferred (Scenario Yr)'!S60</f>
        <v>5.458626757878908E-2</v>
      </c>
      <c r="T30" s="542">
        <f>'3. BL Demand'!T30+'6. Preferred (Scenario Yr)'!T60</f>
        <v>5.4708040388098927E-2</v>
      </c>
      <c r="U30" s="542">
        <f>'3. BL Demand'!U30+'6. Preferred (Scenario Yr)'!U60</f>
        <v>5.4826078350648996E-2</v>
      </c>
      <c r="V30" s="542">
        <f>'3. BL Demand'!V30+'6. Preferred (Scenario Yr)'!V60</f>
        <v>5.4940611108116405E-2</v>
      </c>
      <c r="W30" s="542">
        <f>'3. BL Demand'!W30+'6. Preferred (Scenario Yr)'!W60</f>
        <v>5.5051847540722704E-2</v>
      </c>
      <c r="X30" s="542">
        <f>'3. BL Demand'!X30+'6. Preferred (Scenario Yr)'!X60</f>
        <v>5.5159978208889009E-2</v>
      </c>
      <c r="Y30" s="542">
        <f>'3. BL Demand'!Y30+'6. Preferred (Scenario Yr)'!Y60</f>
        <v>5.526517744517942E-2</v>
      </c>
      <c r="Z30" s="542">
        <f>'3. BL Demand'!Z30+'6. Preferred (Scenario Yr)'!Z60</f>
        <v>5.5367605155077049E-2</v>
      </c>
      <c r="AA30" s="542">
        <f>'3. BL Demand'!AA30+'6. Preferred (Scenario Yr)'!AA60</f>
        <v>5.5467408373997981E-2</v>
      </c>
      <c r="AB30" s="542">
        <f>'3. BL Demand'!AB30+'6. Preferred (Scenario Yr)'!AB60</f>
        <v>5.5564722619170198E-2</v>
      </c>
      <c r="AC30" s="542">
        <f>'3. BL Demand'!AC30+'6. Preferred (Scenario Yr)'!AC60</f>
        <v>5.5659673068037707E-2</v>
      </c>
      <c r="AD30" s="542">
        <f>'3. BL Demand'!AD30+'6. Preferred (Scenario Yr)'!AD60</f>
        <v>5.5752375589284558E-2</v>
      </c>
      <c r="AE30" s="542">
        <f>'3. BL Demand'!AE30+'6. Preferred (Scenario Yr)'!AE60</f>
        <v>5.5842937648100194E-2</v>
      </c>
      <c r="AF30" s="542">
        <f>'3. BL Demand'!AF30+'6. Preferred (Scenario Yr)'!AF60</f>
        <v>5.5931459103689782E-2</v>
      </c>
      <c r="AG30" s="542">
        <f>'3. BL Demand'!AG30+'6. Preferred (Scenario Yr)'!AG60</f>
        <v>5.6018032914093074E-2</v>
      </c>
      <c r="AH30" s="542">
        <f>'3. BL Demand'!AH30+'6. Preferred (Scenario Yr)'!AH60</f>
        <v>5.610274576097022E-2</v>
      </c>
      <c r="AI30" s="542">
        <f>'3. BL Demand'!AI30+'6. Preferred (Scenario Yr)'!AI60</f>
        <v>5.6185678605038994E-2</v>
      </c>
      <c r="AJ30" s="836">
        <f>'3. BL Demand'!AJ30+'6. Preferred (Scenario Yr)'!AJ60</f>
        <v>5.6266907181217754E-2</v>
      </c>
      <c r="AK30" s="836">
        <f>'3. BL Demand'!AK30+'6. Preferred (Scenario Yr)'!AK60</f>
        <v>5.6346502441176102E-2</v>
      </c>
      <c r="AL30" s="836">
        <f>'3. BL Demand'!AL30+'6. Preferred (Scenario Yr)'!AL60</f>
        <v>5.6424530949870703E-2</v>
      </c>
      <c r="AM30" s="836">
        <f>'3. BL Demand'!AM30+'6. Preferred (Scenario Yr)'!AM60</f>
        <v>5.6501055241701445E-2</v>
      </c>
      <c r="AN30" s="836">
        <f>'3. BL Demand'!AN30+'6. Preferred (Scenario Yr)'!AN60</f>
        <v>5.6576134141133688E-2</v>
      </c>
      <c r="AO30" s="836">
        <f>'3. BL Demand'!AO30+'6. Preferred (Scenario Yr)'!AO60</f>
        <v>5.6649823051965607E-2</v>
      </c>
    </row>
    <row r="31" spans="1:41" x14ac:dyDescent="0.2">
      <c r="A31" s="338"/>
      <c r="B31" s="940"/>
      <c r="C31" s="286" t="s">
        <v>691</v>
      </c>
      <c r="D31" s="601" t="s">
        <v>254</v>
      </c>
      <c r="E31" s="287" t="s">
        <v>652</v>
      </c>
      <c r="F31" s="386" t="s">
        <v>72</v>
      </c>
      <c r="G31" s="386">
        <v>2</v>
      </c>
      <c r="H31" s="379">
        <f>'3. BL Demand'!H31+'6. Preferred (Scenario Yr)'!H63</f>
        <v>1.1459639095405363E-2</v>
      </c>
      <c r="I31" s="500">
        <f>'3. BL Demand'!I31+'6. Preferred (Scenario Yr)'!I63</f>
        <v>1.0759250499831556E-2</v>
      </c>
      <c r="J31" s="500">
        <f>'3. BL Demand'!J31+'6. Preferred (Scenario Yr)'!J63</f>
        <v>1.0425275926615836E-2</v>
      </c>
      <c r="K31" s="500">
        <f>'3. BL Demand'!K31+'6. Preferred (Scenario Yr)'!K63</f>
        <v>1.0101668155024106E-2</v>
      </c>
      <c r="L31" s="380">
        <f>'3. BL Demand'!L31+'6. Preferred (Scenario Yr)'!L63</f>
        <v>9.7881053923675569E-3</v>
      </c>
      <c r="M31" s="380">
        <f>'3. BL Demand'!M31+'6. Preferred (Scenario Yr)'!M63</f>
        <v>9.48427583462488E-3</v>
      </c>
      <c r="N31" s="380">
        <f>'3. BL Demand'!N31+'6. Preferred (Scenario Yr)'!N63</f>
        <v>9.1898773563871394E-3</v>
      </c>
      <c r="O31" s="380">
        <f>'3. BL Demand'!O31+'6. Preferred (Scenario Yr)'!O63</f>
        <v>8.9046172104269468E-3</v>
      </c>
      <c r="P31" s="380">
        <f>'3. BL Demand'!P31+'6. Preferred (Scenario Yr)'!P63</f>
        <v>8.6282117365932172E-3</v>
      </c>
      <c r="Q31" s="380">
        <f>'3. BL Demand'!Q31+'6. Preferred (Scenario Yr)'!Q63</f>
        <v>8.3603860797420507E-3</v>
      </c>
      <c r="R31" s="380">
        <f>'3. BL Demand'!R31+'6. Preferred (Scenario Yr)'!R63</f>
        <v>8.1008739164232166E-3</v>
      </c>
      <c r="S31" s="380">
        <f>'3. BL Demand'!S31+'6. Preferred (Scenario Yr)'!S63</f>
        <v>7.8494171900504832E-3</v>
      </c>
      <c r="T31" s="380">
        <f>'3. BL Demand'!T31+'6. Preferred (Scenario Yr)'!T63</f>
        <v>7.605765854292448E-3</v>
      </c>
      <c r="U31" s="380">
        <f>'3. BL Demand'!U31+'6. Preferred (Scenario Yr)'!U63</f>
        <v>7.3696776244286857E-3</v>
      </c>
      <c r="V31" s="380">
        <f>'3. BL Demand'!V31+'6. Preferred (Scenario Yr)'!V63</f>
        <v>7.1409177364239818E-3</v>
      </c>
      <c r="W31" s="380">
        <f>'3. BL Demand'!W31+'6. Preferred (Scenario Yr)'!W63</f>
        <v>6.9192587134810626E-3</v>
      </c>
      <c r="X31" s="380">
        <f>'3. BL Demand'!X31+'6. Preferred (Scenario Yr)'!X63</f>
        <v>6.7044801398396942E-3</v>
      </c>
      <c r="Y31" s="380">
        <f>'3. BL Demand'!Y31+'6. Preferred (Scenario Yr)'!Y63</f>
        <v>6.4963684415972065E-3</v>
      </c>
      <c r="Z31" s="380">
        <f>'3. BL Demand'!Z31+'6. Preferred (Scenario Yr)'!Z63</f>
        <v>6.2947166743325166E-3</v>
      </c>
      <c r="AA31" s="380">
        <f>'3. BL Demand'!AA31+'6. Preferred (Scenario Yr)'!AA63</f>
        <v>6.099324317322425E-3</v>
      </c>
      <c r="AB31" s="380">
        <f>'3. BL Demand'!AB31+'6. Preferred (Scenario Yr)'!AB63</f>
        <v>5.9099970741455952E-3</v>
      </c>
      <c r="AC31" s="380">
        <f>'3. BL Demand'!AC31+'6. Preferred (Scenario Yr)'!AC63</f>
        <v>5.7265466794759225E-3</v>
      </c>
      <c r="AD31" s="380">
        <f>'3. BL Demand'!AD31+'6. Preferred (Scenario Yr)'!AD63</f>
        <v>5.5487907118731772E-3</v>
      </c>
      <c r="AE31" s="380">
        <f>'3. BL Demand'!AE31+'6. Preferred (Scenario Yr)'!AE63</f>
        <v>5.3765524123847285E-3</v>
      </c>
      <c r="AF31" s="380">
        <f>'3. BL Demand'!AF31+'6. Preferred (Scenario Yr)'!AF63</f>
        <v>5.2096605087780358E-3</v>
      </c>
      <c r="AG31" s="380">
        <f>'3. BL Demand'!AG31+'6. Preferred (Scenario Yr)'!AG63</f>
        <v>5.0479490452290466E-3</v>
      </c>
      <c r="AH31" s="380">
        <f>'3. BL Demand'!AH31+'6. Preferred (Scenario Yr)'!AH63</f>
        <v>4.8912572172972145E-3</v>
      </c>
      <c r="AI31" s="380">
        <f>'3. BL Demand'!AI31+'6. Preferred (Scenario Yr)'!AI63</f>
        <v>4.7394292120229876E-3</v>
      </c>
      <c r="AJ31" s="397">
        <f>'3. BL Demand'!AJ31+'6. Preferred (Scenario Yr)'!AJ63</f>
        <v>4.5923140529887888E-3</v>
      </c>
      <c r="AK31" s="397">
        <f>'3. BL Demand'!AK31+'6. Preferred (Scenario Yr)'!AK63</f>
        <v>4.4497654501894097E-3</v>
      </c>
      <c r="AL31" s="397">
        <f>'3. BL Demand'!AL31+'6. Preferred (Scenario Yr)'!AL63</f>
        <v>4.3116416545625359E-3</v>
      </c>
      <c r="AM31" s="397">
        <f>'3. BL Demand'!AM31+'6. Preferred (Scenario Yr)'!AM63</f>
        <v>4.1778053170347315E-3</v>
      </c>
      <c r="AN31" s="397">
        <f>'3. BL Demand'!AN31+'6. Preferred (Scenario Yr)'!AN63</f>
        <v>4.0481233519427482E-3</v>
      </c>
      <c r="AO31" s="397">
        <f>'3. BL Demand'!AO31+'6. Preferred (Scenario Yr)'!AO63</f>
        <v>3.922466804694328E-3</v>
      </c>
    </row>
    <row r="32" spans="1:41" x14ac:dyDescent="0.2">
      <c r="A32" s="338"/>
      <c r="B32" s="940"/>
      <c r="C32" s="319" t="s">
        <v>692</v>
      </c>
      <c r="D32" s="601" t="s">
        <v>256</v>
      </c>
      <c r="E32" s="287" t="s">
        <v>652</v>
      </c>
      <c r="F32" s="386" t="s">
        <v>72</v>
      </c>
      <c r="G32" s="386">
        <v>2</v>
      </c>
      <c r="H32" s="379">
        <f>'3. BL Demand'!H32+'6. Preferred (Scenario Yr)'!H66</f>
        <v>0.16826366172780155</v>
      </c>
      <c r="I32" s="500">
        <f>'3. BL Demand'!I32+'6. Preferred (Scenario Yr)'!I66</f>
        <v>0.17941161729171987</v>
      </c>
      <c r="J32" s="500">
        <f>'3. BL Demand'!J32+'6. Preferred (Scenario Yr)'!J66</f>
        <v>0.18501612720282007</v>
      </c>
      <c r="K32" s="500">
        <f>'3. BL Demand'!K32+'6. Preferred (Scenario Yr)'!K66</f>
        <v>0.19056988487426368</v>
      </c>
      <c r="L32" s="380">
        <f>'3. BL Demand'!L32+'6. Preferred (Scenario Yr)'!L66</f>
        <v>0.19616964872034384</v>
      </c>
      <c r="M32" s="380">
        <f>'3. BL Demand'!M32+'6. Preferred (Scenario Yr)'!M66</f>
        <v>0.20164076164184805</v>
      </c>
      <c r="N32" s="380">
        <f>'3. BL Demand'!N32+'6. Preferred (Scenario Yr)'!N66</f>
        <v>0.2070150306604242</v>
      </c>
      <c r="O32" s="380">
        <f>'3. BL Demand'!O32+'6. Preferred (Scenario Yr)'!O66</f>
        <v>0.21225955404381547</v>
      </c>
      <c r="P32" s="380">
        <f>'3. BL Demand'!P32+'6. Preferred (Scenario Yr)'!P66</f>
        <v>0.21741996943996189</v>
      </c>
      <c r="Q32" s="380">
        <f>'3. BL Demand'!Q32+'6. Preferred (Scenario Yr)'!Q66</f>
        <v>0.2225260347702594</v>
      </c>
      <c r="R32" s="380">
        <f>'3. BL Demand'!R32+'6. Preferred (Scenario Yr)'!R66</f>
        <v>0.22757225751468502</v>
      </c>
      <c r="S32" s="380">
        <f>'3. BL Demand'!S32+'6. Preferred (Scenario Yr)'!S66</f>
        <v>0.23254474268971237</v>
      </c>
      <c r="T32" s="380">
        <f>'3. BL Demand'!T32+'6. Preferred (Scenario Yr)'!T66</f>
        <v>0.23744880142980998</v>
      </c>
      <c r="U32" s="380">
        <f>'3. BL Demand'!U32+'6. Preferred (Scenario Yr)'!U66</f>
        <v>0.24228602389685025</v>
      </c>
      <c r="V32" s="380">
        <f>'3. BL Demand'!V32+'6. Preferred (Scenario Yr)'!V66</f>
        <v>0.24705804726803637</v>
      </c>
      <c r="W32" s="380">
        <f>'3. BL Demand'!W32+'6. Preferred (Scenario Yr)'!W66</f>
        <v>0.25176707130367282</v>
      </c>
      <c r="X32" s="380">
        <f>'3. BL Demand'!X32+'6. Preferred (Scenario Yr)'!X66</f>
        <v>0.25641574309241455</v>
      </c>
      <c r="Y32" s="380">
        <f>'3. BL Demand'!Y32+'6. Preferred (Scenario Yr)'!Y66</f>
        <v>0.26099433134831107</v>
      </c>
      <c r="Z32" s="380">
        <f>'3. BL Demand'!Z32+'6. Preferred (Scenario Yr)'!Z66</f>
        <v>0.26548962849529256</v>
      </c>
      <c r="AA32" s="380">
        <f>'3. BL Demand'!AA32+'6. Preferred (Scenario Yr)'!AA66</f>
        <v>0.26992372196063474</v>
      </c>
      <c r="AB32" s="380">
        <f>'3. BL Demand'!AB32+'6. Preferred (Scenario Yr)'!AB66</f>
        <v>0.27429822379920993</v>
      </c>
      <c r="AC32" s="380">
        <f>'3. BL Demand'!AC32+'6. Preferred (Scenario Yr)'!AC66</f>
        <v>0.27861337517435664</v>
      </c>
      <c r="AD32" s="380">
        <f>'3. BL Demand'!AD32+'6. Preferred (Scenario Yr)'!AD66</f>
        <v>0.28286526276482887</v>
      </c>
      <c r="AE32" s="380">
        <f>'3. BL Demand'!AE32+'6. Preferred (Scenario Yr)'!AE66</f>
        <v>0.2870565233258644</v>
      </c>
      <c r="AF32" s="380">
        <f>'3. BL Demand'!AF32+'6. Preferred (Scenario Yr)'!AF66</f>
        <v>0.29118893319788941</v>
      </c>
      <c r="AG32" s="380">
        <f>'3. BL Demand'!AG32+'6. Preferred (Scenario Yr)'!AG66</f>
        <v>0.2952373726680545</v>
      </c>
      <c r="AH32" s="380">
        <f>'3. BL Demand'!AH32+'6. Preferred (Scenario Yr)'!AH66</f>
        <v>0.29917128554707229</v>
      </c>
      <c r="AI32" s="380">
        <f>'3. BL Demand'!AI32+'6. Preferred (Scenario Yr)'!AI66</f>
        <v>0.30298994907719784</v>
      </c>
      <c r="AJ32" s="397">
        <f>'3. BL Demand'!AJ32+'6. Preferred (Scenario Yr)'!AJ66</f>
        <v>0.30672821042170251</v>
      </c>
      <c r="AK32" s="397">
        <f>'3. BL Demand'!AK32+'6. Preferred (Scenario Yr)'!AK66</f>
        <v>0.31038566839276538</v>
      </c>
      <c r="AL32" s="397">
        <f>'3. BL Demand'!AL32+'6. Preferred (Scenario Yr)'!AL66</f>
        <v>0.31396763457809246</v>
      </c>
      <c r="AM32" s="397">
        <f>'3. BL Demand'!AM32+'6. Preferred (Scenario Yr)'!AM66</f>
        <v>0.31739236679947569</v>
      </c>
      <c r="AN32" s="397">
        <f>'3. BL Demand'!AN32+'6. Preferred (Scenario Yr)'!AN66</f>
        <v>0.32075714763386715</v>
      </c>
      <c r="AO32" s="397">
        <f>'3. BL Demand'!AO32+'6. Preferred (Scenario Yr)'!AO66</f>
        <v>0.32415554951053294</v>
      </c>
    </row>
    <row r="33" spans="1:41" x14ac:dyDescent="0.2">
      <c r="A33" s="338"/>
      <c r="B33" s="940"/>
      <c r="C33" s="286" t="s">
        <v>693</v>
      </c>
      <c r="D33" s="601" t="s">
        <v>258</v>
      </c>
      <c r="E33" s="287" t="s">
        <v>652</v>
      </c>
      <c r="F33" s="386" t="s">
        <v>72</v>
      </c>
      <c r="G33" s="386">
        <v>2</v>
      </c>
      <c r="H33" s="379">
        <f>'3. BL Demand'!H33+'6. Preferred (Scenario Yr)'!H69</f>
        <v>0.31465146327021332</v>
      </c>
      <c r="I33" s="500">
        <f>'3. BL Demand'!I33+'6. Preferred (Scenario Yr)'!I69</f>
        <v>0.30230121061309662</v>
      </c>
      <c r="J33" s="500">
        <f>'3. BL Demand'!J33+'6. Preferred (Scenario Yr)'!J69</f>
        <v>0.2963090742916355</v>
      </c>
      <c r="K33" s="500">
        <f>'3. BL Demand'!K33+'6. Preferred (Scenario Yr)'!K69</f>
        <v>0.29043571254478545</v>
      </c>
      <c r="L33" s="380">
        <f>'3. BL Demand'!L33+'6. Preferred (Scenario Yr)'!L69</f>
        <v>0.28467877105368294</v>
      </c>
      <c r="M33" s="380">
        <f>'3. BL Demand'!M33+'6. Preferred (Scenario Yr)'!M69</f>
        <v>0.27903594216616351</v>
      </c>
      <c r="N33" s="380">
        <f>'3. BL Demand'!N33+'6. Preferred (Scenario Yr)'!N69</f>
        <v>0.27350496397174617</v>
      </c>
      <c r="O33" s="380">
        <f>'3. BL Demand'!O33+'6. Preferred (Scenario Yr)'!O69</f>
        <v>0.26808361939495406</v>
      </c>
      <c r="P33" s="380">
        <f>'3. BL Demand'!P33+'6. Preferred (Scenario Yr)'!P69</f>
        <v>0.26276973530660613</v>
      </c>
      <c r="Q33" s="380">
        <f>'3. BL Demand'!Q33+'6. Preferred (Scenario Yr)'!Q69</f>
        <v>0.25756118165272529</v>
      </c>
      <c r="R33" s="380">
        <f>'3. BL Demand'!R33+'6. Preferred (Scenario Yr)'!R69</f>
        <v>0.25245587060071301</v>
      </c>
      <c r="S33" s="380">
        <f>'3. BL Demand'!S33+'6. Preferred (Scenario Yr)'!S69</f>
        <v>0.24745175570244773</v>
      </c>
      <c r="T33" s="380">
        <f>'3. BL Demand'!T33+'6. Preferred (Scenario Yr)'!T69</f>
        <v>0.24254683107397282</v>
      </c>
      <c r="U33" s="380">
        <f>'3. BL Demand'!U33+'6. Preferred (Scenario Yr)'!U69</f>
        <v>0.23773913059144394</v>
      </c>
      <c r="V33" s="380">
        <f>'3. BL Demand'!V33+'6. Preferred (Scenario Yr)'!V69</f>
        <v>0.23302672710301461</v>
      </c>
      <c r="W33" s="380">
        <f>'3. BL Demand'!W33+'6. Preferred (Scenario Yr)'!W69</f>
        <v>0.22840773165634315</v>
      </c>
      <c r="X33" s="380">
        <f>'3. BL Demand'!X33+'6. Preferred (Scenario Yr)'!X69</f>
        <v>0.22388029274141208</v>
      </c>
      <c r="Y33" s="380">
        <f>'3. BL Demand'!Y33+'6. Preferred (Scenario Yr)'!Y69</f>
        <v>0.2194425955483561</v>
      </c>
      <c r="Z33" s="380">
        <f>'3. BL Demand'!Z33+'6. Preferred (Scenario Yr)'!Z69</f>
        <v>0.21509286124000121</v>
      </c>
      <c r="AA33" s="380">
        <f>'3. BL Demand'!AA33+'6. Preferred (Scenario Yr)'!AA69</f>
        <v>0.21082934623882318</v>
      </c>
      <c r="AB33" s="380">
        <f>'3. BL Demand'!AB33+'6. Preferred (Scenario Yr)'!AB69</f>
        <v>0.20665034152804013</v>
      </c>
      <c r="AC33" s="380">
        <f>'3. BL Demand'!AC33+'6. Preferred (Scenario Yr)'!AC69</f>
        <v>0.20255417196655817</v>
      </c>
      <c r="AD33" s="380">
        <f>'3. BL Demand'!AD33+'6. Preferred (Scenario Yr)'!AD69</f>
        <v>0.1985391956174965</v>
      </c>
      <c r="AE33" s="380">
        <f>'3. BL Demand'!AE33+'6. Preferred (Scenario Yr)'!AE69</f>
        <v>0.19460380309002201</v>
      </c>
      <c r="AF33" s="380">
        <f>'3. BL Demand'!AF33+'6. Preferred (Scenario Yr)'!AF69</f>
        <v>0.19074641689422991</v>
      </c>
      <c r="AG33" s="380">
        <f>'3. BL Demand'!AG33+'6. Preferred (Scenario Yr)'!AG69</f>
        <v>0.186965490808812</v>
      </c>
      <c r="AH33" s="380">
        <f>'3. BL Demand'!AH33+'6. Preferred (Scenario Yr)'!AH69</f>
        <v>0.18325950926125825</v>
      </c>
      <c r="AI33" s="380">
        <f>'3. BL Demand'!AI33+'6. Preferred (Scenario Yr)'!AI69</f>
        <v>0.17962698672034474</v>
      </c>
      <c r="AJ33" s="397">
        <f>'3. BL Demand'!AJ33+'6. Preferred (Scenario Yr)'!AJ69</f>
        <v>0.17606646710066257</v>
      </c>
      <c r="AK33" s="397">
        <f>'3. BL Demand'!AK33+'6. Preferred (Scenario Yr)'!AK69</f>
        <v>0.17257652317895106</v>
      </c>
      <c r="AL33" s="397">
        <f>'3. BL Demand'!AL33+'6. Preferred (Scenario Yr)'!AL69</f>
        <v>0.16915575602199914</v>
      </c>
      <c r="AM33" s="397">
        <f>'3. BL Demand'!AM33+'6. Preferred (Scenario Yr)'!AM69</f>
        <v>0.16580279442588791</v>
      </c>
      <c r="AN33" s="397">
        <f>'3. BL Demand'!AN33+'6. Preferred (Scenario Yr)'!AN69</f>
        <v>0.16251629436634743</v>
      </c>
      <c r="AO33" s="397">
        <f>'3. BL Demand'!AO33+'6. Preferred (Scenario Yr)'!AO69</f>
        <v>0.15929493846000869</v>
      </c>
    </row>
    <row r="34" spans="1:41" x14ac:dyDescent="0.2">
      <c r="A34" s="338"/>
      <c r="B34" s="940"/>
      <c r="C34" s="286" t="s">
        <v>694</v>
      </c>
      <c r="D34" s="601" t="s">
        <v>260</v>
      </c>
      <c r="E34" s="287" t="s">
        <v>652</v>
      </c>
      <c r="F34" s="386" t="s">
        <v>72</v>
      </c>
      <c r="G34" s="386">
        <v>2</v>
      </c>
      <c r="H34" s="379">
        <f>'3. BL Demand'!H34+'6. Preferred (Scenario Yr)'!H72</f>
        <v>4.3112340762779401E-2</v>
      </c>
      <c r="I34" s="500">
        <f>'3. BL Demand'!I34+'6. Preferred (Scenario Yr)'!I72</f>
        <v>4.2324796834912116E-2</v>
      </c>
      <c r="J34" s="500">
        <f>'3. BL Demand'!J34+'6. Preferred (Scenario Yr)'!J72</f>
        <v>4.2132687593659769E-2</v>
      </c>
      <c r="K34" s="500">
        <f>'3. BL Demand'!K34+'6. Preferred (Scenario Yr)'!K72</f>
        <v>4.1947401169800148E-2</v>
      </c>
      <c r="L34" s="380">
        <f>'3. BL Demand'!L34+'6. Preferred (Scenario Yr)'!L72</f>
        <v>4.1773614892995796E-2</v>
      </c>
      <c r="M34" s="380">
        <f>'3. BL Demand'!M34+'6. Preferred (Scenario Yr)'!M72</f>
        <v>4.1602556233728771E-2</v>
      </c>
      <c r="N34" s="380">
        <f>'3. BL Demand'!N34+'6. Preferred (Scenario Yr)'!N72</f>
        <v>4.1435667985932928E-2</v>
      </c>
      <c r="O34" s="380">
        <f>'3. BL Demand'!O34+'6. Preferred (Scenario Yr)'!O72</f>
        <v>4.1271182842956985E-2</v>
      </c>
      <c r="P34" s="380">
        <f>'3. BL Demand'!P34+'6. Preferred (Scenario Yr)'!P72</f>
        <v>4.111121804789436E-2</v>
      </c>
      <c r="Q34" s="380">
        <f>'3. BL Demand'!Q34+'6. Preferred (Scenario Yr)'!Q72</f>
        <v>4.0957101402356359E-2</v>
      </c>
      <c r="R34" s="380">
        <f>'3. BL Demand'!R34+'6. Preferred (Scenario Yr)'!R72</f>
        <v>4.0808413129245928E-2</v>
      </c>
      <c r="S34" s="380">
        <f>'3. BL Demand'!S34+'6. Preferred (Scenario Yr)'!S72</f>
        <v>4.0664316108576778E-2</v>
      </c>
      <c r="T34" s="380">
        <f>'3. BL Demand'!T34+'6. Preferred (Scenario Yr)'!T72</f>
        <v>4.0524923622103866E-2</v>
      </c>
      <c r="U34" s="380">
        <f>'3. BL Demand'!U34+'6. Preferred (Scenario Yr)'!U72</f>
        <v>4.0390164650098911E-2</v>
      </c>
      <c r="V34" s="380">
        <f>'3. BL Demand'!V34+'6. Preferred (Scenario Yr)'!V72</f>
        <v>4.0259970901913314E-2</v>
      </c>
      <c r="W34" s="380">
        <f>'3. BL Demand'!W34+'6. Preferred (Scenario Yr)'!W72</f>
        <v>4.0134302718276012E-2</v>
      </c>
      <c r="X34" s="380">
        <f>'3. BL Demand'!X34+'6. Preferred (Scenario Yr)'!X72</f>
        <v>4.0013143671010755E-2</v>
      </c>
      <c r="Y34" s="380">
        <f>'3. BL Demand'!Y34+'6. Preferred (Scenario Yr)'!Y72</f>
        <v>3.9895865737080663E-2</v>
      </c>
      <c r="Z34" s="380">
        <f>'3. BL Demand'!Z34+'6. Preferred (Scenario Yr)'!Z72</f>
        <v>3.9781670300244272E-2</v>
      </c>
      <c r="AA34" s="380">
        <f>'3. BL Demand'!AA34+'6. Preferred (Scenario Yr)'!AA72</f>
        <v>3.9671508118641771E-2</v>
      </c>
      <c r="AB34" s="380">
        <f>'3. BL Demand'!AB34+'6. Preferred (Scenario Yr)'!AB72</f>
        <v>3.9565317934886907E-2</v>
      </c>
      <c r="AC34" s="380">
        <f>'3. BL Demand'!AC34+'6. Preferred (Scenario Yr)'!AC72</f>
        <v>3.9462972563320209E-2</v>
      </c>
      <c r="AD34" s="380">
        <f>'3. BL Demand'!AD34+'6. Preferred (Scenario Yr)'!AD72</f>
        <v>3.9364141144893901E-2</v>
      </c>
      <c r="AE34" s="380">
        <f>'3. BL Demand'!AE34+'6. Preferred (Scenario Yr)'!AE72</f>
        <v>3.9268819262670007E-2</v>
      </c>
      <c r="AF34" s="380">
        <f>'3. BL Demand'!AF34+'6. Preferred (Scenario Yr)'!AF72</f>
        <v>3.9176962056314761E-2</v>
      </c>
      <c r="AG34" s="380">
        <f>'3. BL Demand'!AG34+'6. Preferred (Scenario Yr)'!AG72</f>
        <v>3.9087195080167378E-2</v>
      </c>
      <c r="AH34" s="380">
        <f>'3. BL Demand'!AH34+'6. Preferred (Scenario Yr)'!AH72</f>
        <v>3.8997876923126458E-2</v>
      </c>
      <c r="AI34" s="380">
        <f>'3. BL Demand'!AI34+'6. Preferred (Scenario Yr)'!AI72</f>
        <v>3.8908845651185325E-2</v>
      </c>
      <c r="AJ34" s="397">
        <f>'3. BL Demand'!AJ34+'6. Preferred (Scenario Yr)'!AJ72</f>
        <v>3.8821702864750583E-2</v>
      </c>
      <c r="AK34" s="397">
        <f>'3. BL Demand'!AK34+'6. Preferred (Scenario Yr)'!AK72</f>
        <v>3.8736307062923012E-2</v>
      </c>
      <c r="AL34" s="397">
        <f>'3. BL Demand'!AL34+'6. Preferred (Scenario Yr)'!AL72</f>
        <v>3.8652801871015351E-2</v>
      </c>
      <c r="AM34" s="397">
        <f>'3. BL Demand'!AM34+'6. Preferred (Scenario Yr)'!AM72</f>
        <v>3.8567022603062988E-2</v>
      </c>
      <c r="AN34" s="397">
        <f>'3. BL Demand'!AN34+'6. Preferred (Scenario Yr)'!AN72</f>
        <v>3.8483671393881515E-2</v>
      </c>
      <c r="AO34" s="397">
        <f>'3. BL Demand'!AO34+'6. Preferred (Scenario Yr)'!AO72</f>
        <v>3.8407268879689191E-2</v>
      </c>
    </row>
    <row r="35" spans="1:41" x14ac:dyDescent="0.2">
      <c r="A35" s="338"/>
      <c r="B35" s="940"/>
      <c r="C35" s="286" t="s">
        <v>695</v>
      </c>
      <c r="D35" s="384" t="s">
        <v>262</v>
      </c>
      <c r="E35" s="287" t="s">
        <v>652</v>
      </c>
      <c r="F35" s="386" t="s">
        <v>72</v>
      </c>
      <c r="G35" s="386">
        <v>2</v>
      </c>
      <c r="H35" s="379">
        <f>'3. BL Demand'!H35+'6. Preferred (Scenario Yr)'!H31</f>
        <v>2.3562672752144875</v>
      </c>
      <c r="I35" s="500">
        <f>'3. BL Demand'!I35+'6. Preferred (Scenario Yr)'!I31</f>
        <v>2.4771163246785508</v>
      </c>
      <c r="J35" s="500">
        <f>'3. BL Demand'!J35+'6. Preferred (Scenario Yr)'!J31</f>
        <v>2.4778507396664047</v>
      </c>
      <c r="K35" s="500">
        <f>'3. BL Demand'!K35+'6. Preferred (Scenario Yr)'!K31</f>
        <v>2.4625095622091582</v>
      </c>
      <c r="L35" s="380">
        <f>'3. BL Demand'!L35+'6. Preferred (Scenario Yr)'!L31</f>
        <v>2.345778117920291</v>
      </c>
      <c r="M35" s="380">
        <f>'3. BL Demand'!M35+'6. Preferred (Scenario Yr)'!M31</f>
        <v>2.2290555590214765</v>
      </c>
      <c r="N35" s="380">
        <f>'3. BL Demand'!N35+'6. Preferred (Scenario Yr)'!N31</f>
        <v>2.1123106383176067</v>
      </c>
      <c r="O35" s="380">
        <f>'3. BL Demand'!O35+'6. Preferred (Scenario Yr)'!O31</f>
        <v>1.9955800406256641</v>
      </c>
      <c r="P35" s="380">
        <f>'3. BL Demand'!P35+'6. Preferred (Scenario Yr)'!P31</f>
        <v>1.8788180307547329</v>
      </c>
      <c r="Q35" s="380">
        <f>'3. BL Demand'!Q35+'6. Preferred (Scenario Yr)'!Q31</f>
        <v>1.8103143409764897</v>
      </c>
      <c r="R35" s="380">
        <f>'3. BL Demand'!R35+'6. Preferred (Scenario Yr)'!R31</f>
        <v>1.7417580889814004</v>
      </c>
      <c r="S35" s="380">
        <f>'3. BL Demand'!S35+'6. Preferred (Scenario Yr)'!S31</f>
        <v>1.673166000097279</v>
      </c>
      <c r="T35" s="380">
        <f>'3. BL Demand'!T35+'6. Preferred (Scenario Yr)'!T31</f>
        <v>1.6217580034252905</v>
      </c>
      <c r="U35" s="380">
        <f>'3. BL Demand'!U35+'6. Preferred (Scenario Yr)'!U31</f>
        <v>1.5703111571068111</v>
      </c>
      <c r="V35" s="380">
        <f>'3. BL Demand'!V35+'6. Preferred (Scenario Yr)'!V31</f>
        <v>1.5016024466717282</v>
      </c>
      <c r="W35" s="380">
        <f>'3. BL Demand'!W35+'6. Preferred (Scenario Yr)'!W31</f>
        <v>1.4328549974256883</v>
      </c>
      <c r="X35" s="380">
        <f>'3. BL Demand'!X35+'6. Preferred (Scenario Yr)'!X31</f>
        <v>1.3640680600735688</v>
      </c>
      <c r="Y35" s="380">
        <f>'3. BL Demand'!Y35+'6. Preferred (Scenario Yr)'!Y31</f>
        <v>1.2952538479755611</v>
      </c>
      <c r="Z35" s="380">
        <f>'3. BL Demand'!Z35+'6. Preferred (Scenario Yr)'!Z31</f>
        <v>1.2264281932000891</v>
      </c>
      <c r="AA35" s="380">
        <f>'3. BL Demand'!AA35+'6. Preferred (Scenario Yr)'!AA31</f>
        <v>1.1920166103400924</v>
      </c>
      <c r="AB35" s="380">
        <f>'3. BL Demand'!AB35+'6. Preferred (Scenario Yr)'!AB31</f>
        <v>1.1575725606785348</v>
      </c>
      <c r="AC35" s="380">
        <f>'3. BL Demand'!AC35+'6. Preferred (Scenario Yr)'!AC31</f>
        <v>1.1230976684667144</v>
      </c>
      <c r="AD35" s="380">
        <f>'3. BL Demand'!AD35+'6. Preferred (Scenario Yr)'!AD31</f>
        <v>1.0885978863745618</v>
      </c>
      <c r="AE35" s="380">
        <f>'3. BL Demand'!AE35+'6. Preferred (Scenario Yr)'!AE31</f>
        <v>1.054072260748373</v>
      </c>
      <c r="AF35" s="380">
        <f>'3. BL Demand'!AF35+'6. Preferred (Scenario Yr)'!AF31</f>
        <v>1.0195207090109877</v>
      </c>
      <c r="AG35" s="380">
        <f>'3. BL Demand'!AG35+'6. Preferred (Scenario Yr)'!AG31</f>
        <v>0.98497134454000912</v>
      </c>
      <c r="AH35" s="380">
        <f>'3. BL Demand'!AH35+'6. Preferred (Scenario Yr)'!AH31</f>
        <v>0.95045795463111638</v>
      </c>
      <c r="AI35" s="380">
        <f>'3. BL Demand'!AI35+'6. Preferred (Scenario Yr)'!AI31</f>
        <v>0.9159829843595263</v>
      </c>
      <c r="AJ35" s="397">
        <f>'3. BL Demand'!AJ35+'6. Preferred (Scenario Yr)'!AJ31</f>
        <v>0.88151151628846935</v>
      </c>
      <c r="AK35" s="397">
        <f>'3. BL Demand'!AK35+'6. Preferred (Scenario Yr)'!AK31</f>
        <v>0.8470455956682621</v>
      </c>
      <c r="AL35" s="397">
        <f>'3. BL Demand'!AL35+'6. Preferred (Scenario Yr)'!AL31</f>
        <v>0.81258124140320254</v>
      </c>
      <c r="AM35" s="397">
        <f>'3. BL Demand'!AM35+'6. Preferred (Scenario Yr)'!AM31</f>
        <v>0.77820580637605519</v>
      </c>
      <c r="AN35" s="397">
        <f>'3. BL Demand'!AN35+'6. Preferred (Scenario Yr)'!AN31</f>
        <v>0.74381872416052097</v>
      </c>
      <c r="AO35" s="397">
        <f>'3. BL Demand'!AO35+'6. Preferred (Scenario Yr)'!AO31</f>
        <v>0.70932329262527849</v>
      </c>
    </row>
    <row r="36" spans="1:41" x14ac:dyDescent="0.2">
      <c r="A36" s="338"/>
      <c r="B36" s="940"/>
      <c r="C36" s="286" t="s">
        <v>86</v>
      </c>
      <c r="D36" s="384" t="s">
        <v>263</v>
      </c>
      <c r="E36" s="602" t="s">
        <v>696</v>
      </c>
      <c r="F36" s="345" t="s">
        <v>72</v>
      </c>
      <c r="G36" s="345">
        <v>2</v>
      </c>
      <c r="H36" s="379">
        <f>SUM(H30:H35)</f>
        <v>2.9464576298967424</v>
      </c>
      <c r="I36" s="500">
        <f t="shared" ref="I36:AJ36" si="11">SUM(I30:I35)</f>
        <v>3.0650031675505067</v>
      </c>
      <c r="J36" s="500">
        <f t="shared" si="11"/>
        <v>3.0650031675505076</v>
      </c>
      <c r="K36" s="500">
        <f t="shared" si="11"/>
        <v>3.0490045992721506</v>
      </c>
      <c r="L36" s="380">
        <f t="shared" si="11"/>
        <v>2.931792286149721</v>
      </c>
      <c r="M36" s="380">
        <f t="shared" si="11"/>
        <v>2.8145799730272913</v>
      </c>
      <c r="N36" s="380">
        <f t="shared" si="11"/>
        <v>2.6973676599048617</v>
      </c>
      <c r="O36" s="380">
        <f t="shared" si="11"/>
        <v>2.5801553467824316</v>
      </c>
      <c r="P36" s="380">
        <f t="shared" si="11"/>
        <v>2.4629430336600024</v>
      </c>
      <c r="Q36" s="380">
        <f t="shared" si="11"/>
        <v>2.3940495222289533</v>
      </c>
      <c r="R36" s="380">
        <f t="shared" si="11"/>
        <v>2.3251560107979046</v>
      </c>
      <c r="S36" s="380">
        <f t="shared" si="11"/>
        <v>2.2562624993668554</v>
      </c>
      <c r="T36" s="380">
        <f t="shared" si="11"/>
        <v>2.2045923657935687</v>
      </c>
      <c r="U36" s="380">
        <f t="shared" si="11"/>
        <v>2.1529222322202819</v>
      </c>
      <c r="V36" s="380">
        <f t="shared" si="11"/>
        <v>2.0840287207892327</v>
      </c>
      <c r="W36" s="380">
        <f t="shared" si="11"/>
        <v>2.015135209358184</v>
      </c>
      <c r="X36" s="380">
        <f t="shared" si="11"/>
        <v>1.9462416979271349</v>
      </c>
      <c r="Y36" s="380">
        <f t="shared" si="11"/>
        <v>1.8773481864960857</v>
      </c>
      <c r="Z36" s="380">
        <f t="shared" si="11"/>
        <v>1.8084546750650368</v>
      </c>
      <c r="AA36" s="380">
        <f t="shared" si="11"/>
        <v>1.7740079193495126</v>
      </c>
      <c r="AB36" s="380">
        <f t="shared" si="11"/>
        <v>1.7395611636339876</v>
      </c>
      <c r="AC36" s="380">
        <f t="shared" si="11"/>
        <v>1.705114407918463</v>
      </c>
      <c r="AD36" s="380">
        <f t="shared" si="11"/>
        <v>1.6706676522029389</v>
      </c>
      <c r="AE36" s="380">
        <f t="shared" si="11"/>
        <v>1.6362208964874143</v>
      </c>
      <c r="AF36" s="380">
        <f t="shared" si="11"/>
        <v>1.6017741407718895</v>
      </c>
      <c r="AG36" s="380">
        <f t="shared" si="11"/>
        <v>1.5673273850563652</v>
      </c>
      <c r="AH36" s="380">
        <f t="shared" si="11"/>
        <v>1.5328806293408408</v>
      </c>
      <c r="AI36" s="380">
        <f t="shared" si="11"/>
        <v>1.4984338736253162</v>
      </c>
      <c r="AJ36" s="397">
        <f t="shared" si="11"/>
        <v>1.4639871179097916</v>
      </c>
      <c r="AK36" s="397">
        <f t="shared" ref="AK36:AO36" si="12">SUM(AK30:AK35)</f>
        <v>1.4295403621942671</v>
      </c>
      <c r="AL36" s="397">
        <f t="shared" si="12"/>
        <v>1.3950936064787429</v>
      </c>
      <c r="AM36" s="397">
        <f t="shared" si="12"/>
        <v>1.3606468507632181</v>
      </c>
      <c r="AN36" s="397">
        <f t="shared" si="12"/>
        <v>1.3262000950476935</v>
      </c>
      <c r="AO36" s="397">
        <f t="shared" si="12"/>
        <v>1.2917533393321692</v>
      </c>
    </row>
    <row r="37" spans="1:41" ht="15.75" thickBot="1" x14ac:dyDescent="0.25">
      <c r="A37" s="338"/>
      <c r="B37" s="941"/>
      <c r="C37" s="603" t="s">
        <v>697</v>
      </c>
      <c r="D37" s="604" t="s">
        <v>263</v>
      </c>
      <c r="E37" s="605" t="s">
        <v>698</v>
      </c>
      <c r="F37" s="606" t="s">
        <v>267</v>
      </c>
      <c r="G37" s="606">
        <v>2</v>
      </c>
      <c r="H37" s="509">
        <f>(H36*1000000)/(H51*1000)</f>
        <v>147.68515597962423</v>
      </c>
      <c r="I37" s="607">
        <f t="shared" ref="I37:AJ37" si="13">(I36*1000000)/(I51*1000)</f>
        <v>154.66992151348143</v>
      </c>
      <c r="J37" s="607">
        <f t="shared" si="13"/>
        <v>154.22854863272869</v>
      </c>
      <c r="K37" s="607">
        <f t="shared" si="13"/>
        <v>152.97408253956493</v>
      </c>
      <c r="L37" s="608">
        <f t="shared" si="13"/>
        <v>146.61930049308961</v>
      </c>
      <c r="M37" s="608">
        <f t="shared" si="13"/>
        <v>140.31954530491581</v>
      </c>
      <c r="N37" s="608">
        <f t="shared" si="13"/>
        <v>134.06311324590254</v>
      </c>
      <c r="O37" s="608">
        <f t="shared" si="13"/>
        <v>127.85901061949781</v>
      </c>
      <c r="P37" s="608">
        <f t="shared" si="13"/>
        <v>121.69254777343845</v>
      </c>
      <c r="Q37" s="608">
        <f t="shared" si="13"/>
        <v>117.93612246511744</v>
      </c>
      <c r="R37" s="608">
        <f t="shared" si="13"/>
        <v>114.19757596410778</v>
      </c>
      <c r="S37" s="608">
        <f t="shared" si="13"/>
        <v>110.48099540375195</v>
      </c>
      <c r="T37" s="608">
        <f t="shared" si="13"/>
        <v>107.62613532218316</v>
      </c>
      <c r="U37" s="608">
        <f t="shared" si="13"/>
        <v>104.78701886860566</v>
      </c>
      <c r="V37" s="608">
        <f t="shared" si="13"/>
        <v>101.12779928761466</v>
      </c>
      <c r="W37" s="608">
        <f t="shared" si="13"/>
        <v>97.489094613979574</v>
      </c>
      <c r="X37" s="608">
        <f t="shared" si="13"/>
        <v>93.870623204714192</v>
      </c>
      <c r="Y37" s="608">
        <f t="shared" si="13"/>
        <v>90.274607790777509</v>
      </c>
      <c r="Z37" s="608">
        <f t="shared" si="13"/>
        <v>86.703552434706651</v>
      </c>
      <c r="AA37" s="608">
        <f t="shared" si="13"/>
        <v>84.799629848878368</v>
      </c>
      <c r="AB37" s="608">
        <f t="shared" si="13"/>
        <v>82.906313964844912</v>
      </c>
      <c r="AC37" s="608">
        <f t="shared" si="13"/>
        <v>81.023737967482461</v>
      </c>
      <c r="AD37" s="608">
        <f t="shared" si="13"/>
        <v>79.15272750754518</v>
      </c>
      <c r="AE37" s="608">
        <f t="shared" si="13"/>
        <v>77.292913221130974</v>
      </c>
      <c r="AF37" s="608">
        <f t="shared" si="13"/>
        <v>75.444089682533487</v>
      </c>
      <c r="AG37" s="608">
        <f t="shared" si="13"/>
        <v>73.610327771345737</v>
      </c>
      <c r="AH37" s="608">
        <f t="shared" si="13"/>
        <v>71.796076371740639</v>
      </c>
      <c r="AI37" s="608">
        <f t="shared" si="13"/>
        <v>70.000771704563093</v>
      </c>
      <c r="AJ37" s="427">
        <f t="shared" si="13"/>
        <v>68.218647741324091</v>
      </c>
      <c r="AK37" s="427">
        <f t="shared" ref="AK37:AO37" si="14">(AK36*1000000)/(AK51*1000)</f>
        <v>66.449512073777996</v>
      </c>
      <c r="AL37" s="427">
        <f t="shared" si="14"/>
        <v>64.692366612777676</v>
      </c>
      <c r="AM37" s="427">
        <f t="shared" si="14"/>
        <v>62.957926651017196</v>
      </c>
      <c r="AN37" s="427">
        <f t="shared" si="14"/>
        <v>61.232372395597807</v>
      </c>
      <c r="AO37" s="427">
        <f t="shared" si="14"/>
        <v>59.503882537960024</v>
      </c>
    </row>
    <row r="38" spans="1:41" x14ac:dyDescent="0.2">
      <c r="A38" s="339"/>
      <c r="B38" s="936" t="s">
        <v>268</v>
      </c>
      <c r="C38" s="490" t="s">
        <v>699</v>
      </c>
      <c r="D38" s="536" t="s">
        <v>700</v>
      </c>
      <c r="E38" s="533" t="s">
        <v>271</v>
      </c>
      <c r="F38" s="537" t="s">
        <v>272</v>
      </c>
      <c r="G38" s="544">
        <v>2</v>
      </c>
      <c r="H38" s="445">
        <f>'3. BL Demand'!H38</f>
        <v>2.3983220492566226</v>
      </c>
      <c r="I38" s="500">
        <f>'3. BL Demand'!I38</f>
        <v>2.4159200881792393</v>
      </c>
      <c r="J38" s="500">
        <f>'3. BL Demand'!J38</f>
        <v>2.4240791243218838</v>
      </c>
      <c r="K38" s="500">
        <f>'3. BL Demand'!K38</f>
        <v>2.4318655657818478</v>
      </c>
      <c r="L38" s="535">
        <f>'3. BL Demand'!L38</f>
        <v>2.4393130046721141</v>
      </c>
      <c r="M38" s="535">
        <f>'3. BL Demand'!M38</f>
        <v>2.4464506426226946</v>
      </c>
      <c r="N38" s="535">
        <f>'3. BL Demand'!N38</f>
        <v>2.4533040274883611</v>
      </c>
      <c r="O38" s="535">
        <f>'3. BL Demand'!O38</f>
        <v>2.4598956413386559</v>
      </c>
      <c r="P38" s="535">
        <f>'3. BL Demand'!P38</f>
        <v>2.4662453744214563</v>
      </c>
      <c r="Q38" s="535">
        <f>'3. BL Demand'!Q38</f>
        <v>2.4723709106917644</v>
      </c>
      <c r="R38" s="535">
        <f>'3. BL Demand'!R38</f>
        <v>2.4782880440296648</v>
      </c>
      <c r="S38" s="535">
        <f>'3. BL Demand'!S38</f>
        <v>2.4840109396083232</v>
      </c>
      <c r="T38" s="535">
        <f>'3. BL Demand'!T38</f>
        <v>2.4895523514668252</v>
      </c>
      <c r="U38" s="535">
        <f>'3. BL Demand'!U38</f>
        <v>2.4949238048243982</v>
      </c>
      <c r="V38" s="535">
        <f>'3. BL Demand'!V38</f>
        <v>2.5001357497898953</v>
      </c>
      <c r="W38" s="535">
        <f>'3. BL Demand'!W38</f>
        <v>2.5051976916982377</v>
      </c>
      <c r="X38" s="535">
        <f>'3. BL Demand'!X38</f>
        <v>2.510118302220739</v>
      </c>
      <c r="Y38" s="535">
        <f>'3. BL Demand'!Y38</f>
        <v>2.5149055145614003</v>
      </c>
      <c r="Z38" s="535">
        <f>'3. BL Demand'!Z38</f>
        <v>2.5195666054032952</v>
      </c>
      <c r="AA38" s="535">
        <f>'3. BL Demand'!AA38</f>
        <v>2.5241082657622838</v>
      </c>
      <c r="AB38" s="535">
        <f>'3. BL Demand'!AB38</f>
        <v>2.5285366625058163</v>
      </c>
      <c r="AC38" s="535">
        <f>'3. BL Demand'!AC38</f>
        <v>2.5328574919775728</v>
      </c>
      <c r="AD38" s="535">
        <f>'3. BL Demand'!AD38</f>
        <v>2.5370760269153956</v>
      </c>
      <c r="AE38" s="535">
        <f>'3. BL Demand'!AE38</f>
        <v>2.5411971576464309</v>
      </c>
      <c r="AF38" s="535">
        <f>'3. BL Demand'!AF38</f>
        <v>2.5452254283787581</v>
      </c>
      <c r="AG38" s="535">
        <f>'3. BL Demand'!AG38</f>
        <v>2.5491650692749772</v>
      </c>
      <c r="AH38" s="535">
        <f>'3. BL Demand'!AH38</f>
        <v>2.5530200248838115</v>
      </c>
      <c r="AI38" s="535">
        <f>'3. BL Demand'!AI38</f>
        <v>2.5567939794159167</v>
      </c>
      <c r="AJ38" s="528">
        <f>'3. BL Demand'!AJ38</f>
        <v>2.560490379275929</v>
      </c>
      <c r="AK38" s="528">
        <f>'3. BL Demand'!AK38</f>
        <v>2.564112453201246</v>
      </c>
      <c r="AL38" s="528">
        <f>'3. BL Demand'!AL38</f>
        <v>2.5676632303068421</v>
      </c>
      <c r="AM38" s="528">
        <f>'3. BL Demand'!AM38</f>
        <v>2.5711455562925671</v>
      </c>
      <c r="AN38" s="528">
        <f>'3. BL Demand'!AN38</f>
        <v>2.5745621080334287</v>
      </c>
      <c r="AO38" s="528">
        <f>'3. BL Demand'!AO38</f>
        <v>2.5779154067430374</v>
      </c>
    </row>
    <row r="39" spans="1:41" x14ac:dyDescent="0.2">
      <c r="A39" s="339"/>
      <c r="B39" s="942"/>
      <c r="C39" s="490" t="s">
        <v>701</v>
      </c>
      <c r="D39" s="536" t="s">
        <v>702</v>
      </c>
      <c r="E39" s="533" t="s">
        <v>271</v>
      </c>
      <c r="F39" s="537" t="s">
        <v>272</v>
      </c>
      <c r="G39" s="537">
        <v>2</v>
      </c>
      <c r="H39" s="379">
        <f>'3. BL Demand'!H39</f>
        <v>0.32958723437143617</v>
      </c>
      <c r="I39" s="387">
        <f>'3. BL Demand'!I39</f>
        <v>0.30944356856497823</v>
      </c>
      <c r="J39" s="387">
        <f>'3. BL Demand'!J39</f>
        <v>0.29983822628324064</v>
      </c>
      <c r="K39" s="387">
        <f>'3. BL Demand'!K39</f>
        <v>0.29053104046595041</v>
      </c>
      <c r="L39" s="396">
        <f>'3. BL Demand'!L39</f>
        <v>0.28151275613034032</v>
      </c>
      <c r="M39" s="396">
        <f>'3. BL Demand'!M39</f>
        <v>0.27277440557470595</v>
      </c>
      <c r="N39" s="396">
        <f>'3. BL Demand'!N39</f>
        <v>0.26430729946100295</v>
      </c>
      <c r="O39" s="396">
        <f>'3. BL Demand'!O39</f>
        <v>0.25610301817424691</v>
      </c>
      <c r="P39" s="396">
        <f>'3. BL Demand'!P39</f>
        <v>0.24815340345012257</v>
      </c>
      <c r="Q39" s="396">
        <f>'3. BL Demand'!Q39</f>
        <v>0.24045055026247891</v>
      </c>
      <c r="R39" s="396">
        <f>'3. BL Demand'!R39</f>
        <v>0.23298679896264118</v>
      </c>
      <c r="S39" s="396">
        <f>'3. BL Demand'!S39</f>
        <v>0.22575472766272453</v>
      </c>
      <c r="T39" s="396">
        <f>'3. BL Demand'!T39</f>
        <v>0.21874714485537464</v>
      </c>
      <c r="U39" s="396">
        <f>'3. BL Demand'!U39</f>
        <v>0.21195708226259691</v>
      </c>
      <c r="V39" s="396">
        <f>'3. BL Demand'!V39</f>
        <v>0.20537778790656266</v>
      </c>
      <c r="W39" s="396">
        <f>'3. BL Demand'!W39</f>
        <v>0.19900271939550263</v>
      </c>
      <c r="X39" s="396">
        <f>'3. BL Demand'!X39</f>
        <v>0.19282553741801065</v>
      </c>
      <c r="Y39" s="396">
        <f>'3. BL Demand'!Y39</f>
        <v>0.18684009943928884</v>
      </c>
      <c r="Z39" s="396">
        <f>'3. BL Demand'!Z39</f>
        <v>0.18104045359306589</v>
      </c>
      <c r="AA39" s="396">
        <f>'3. BL Demand'!AA39</f>
        <v>0.1754208327631139</v>
      </c>
      <c r="AB39" s="396">
        <f>'3. BL Demand'!AB39</f>
        <v>0.16997564884847924</v>
      </c>
      <c r="AC39" s="396">
        <f>'3. BL Demand'!AC39</f>
        <v>0.16469948720672495</v>
      </c>
      <c r="AD39" s="396">
        <f>'3. BL Demand'!AD39</f>
        <v>0.15958710126965847</v>
      </c>
      <c r="AE39" s="396">
        <f>'3. BL Demand'!AE39</f>
        <v>0.15463340732619063</v>
      </c>
      <c r="AF39" s="396">
        <f>'3. BL Demand'!AF39</f>
        <v>0.1498334794671389</v>
      </c>
      <c r="AG39" s="396">
        <f>'3. BL Demand'!AG39</f>
        <v>0.14518254468694691</v>
      </c>
      <c r="AH39" s="396">
        <f>'3. BL Demand'!AH39</f>
        <v>0.14067597813745031</v>
      </c>
      <c r="AI39" s="396">
        <f>'3. BL Demand'!AI39</f>
        <v>0.13630929852896878</v>
      </c>
      <c r="AJ39" s="454">
        <f>'3. BL Demand'!AJ39</f>
        <v>0.13207816367415157</v>
      </c>
      <c r="AK39" s="454">
        <f>'3. BL Demand'!AK39</f>
        <v>0.12797836617014496</v>
      </c>
      <c r="AL39" s="454">
        <f>'3. BL Demand'!AL39</f>
        <v>0.12400582921478837</v>
      </c>
      <c r="AM39" s="454">
        <f>'3. BL Demand'!AM39</f>
        <v>0.12015660255267847</v>
      </c>
      <c r="AN39" s="454">
        <f>'3. BL Demand'!AN39</f>
        <v>0.11642685854707044</v>
      </c>
      <c r="AO39" s="454">
        <f>'3. BL Demand'!AO39</f>
        <v>0.11281288837370995</v>
      </c>
    </row>
    <row r="40" spans="1:41" x14ac:dyDescent="0.2">
      <c r="A40" s="222"/>
      <c r="B40" s="942"/>
      <c r="C40" s="490" t="s">
        <v>703</v>
      </c>
      <c r="D40" s="536" t="s">
        <v>276</v>
      </c>
      <c r="E40" s="533" t="s">
        <v>277</v>
      </c>
      <c r="F40" s="537" t="s">
        <v>272</v>
      </c>
      <c r="G40" s="537">
        <v>2</v>
      </c>
      <c r="H40" s="379">
        <f>'3. BL Demand'!H40</f>
        <v>0.27482426080694167</v>
      </c>
      <c r="I40" s="387">
        <f>'3. BL Demand'!I40</f>
        <v>0.27165171580178721</v>
      </c>
      <c r="J40" s="387">
        <f>'3. BL Demand'!J40</f>
        <v>0.27011962453886218</v>
      </c>
      <c r="K40" s="387">
        <f>'3. BL Demand'!K40</f>
        <v>0.26862518779146671</v>
      </c>
      <c r="L40" s="396">
        <f>'3. BL Demand'!L40</f>
        <v>0.26716906457905359</v>
      </c>
      <c r="M40" s="396">
        <f>'3. BL Demand'!M40</f>
        <v>0.26575161565512684</v>
      </c>
      <c r="N40" s="396">
        <f>'3. BL Demand'!N40</f>
        <v>0.26437296259103144</v>
      </c>
      <c r="O40" s="396">
        <f>'3. BL Demand'!O40</f>
        <v>0.26303303458226029</v>
      </c>
      <c r="P40" s="396">
        <f>'3. BL Demand'!P40</f>
        <v>0.26173160585411248</v>
      </c>
      <c r="Q40" s="396">
        <f>'3. BL Demand'!Q40</f>
        <v>0.26046832578847828</v>
      </c>
      <c r="R40" s="396">
        <f>'3. BL Demand'!R40</f>
        <v>0.25924274335687209</v>
      </c>
      <c r="S40" s="396">
        <f>'3. BL Demand'!S40</f>
        <v>0.25805432705793208</v>
      </c>
      <c r="T40" s="396">
        <f>'3. BL Demand'!T40</f>
        <v>0.25690248127501197</v>
      </c>
      <c r="U40" s="396">
        <f>'3. BL Demand'!U40</f>
        <v>0.25578655976057124</v>
      </c>
      <c r="V40" s="396">
        <f>'3. BL Demand'!V40</f>
        <v>0.25470587679789186</v>
      </c>
      <c r="W40" s="396">
        <f>'3. BL Demand'!W40</f>
        <v>0.25365971647268232</v>
      </c>
      <c r="X40" s="396">
        <f>'3. BL Demand'!X40</f>
        <v>0.25264734039716003</v>
      </c>
      <c r="Y40" s="396">
        <f>'3. BL Demand'!Y40</f>
        <v>0.25166799415997387</v>
      </c>
      <c r="Z40" s="396">
        <f>'3. BL Demand'!Z40</f>
        <v>0.25072091272160396</v>
      </c>
      <c r="AA40" s="396">
        <f>'3. BL Demand'!AA40</f>
        <v>0.24980532493285645</v>
      </c>
      <c r="AB40" s="396">
        <f>'3. BL Demand'!AB40</f>
        <v>0.2489204573209666</v>
      </c>
      <c r="AC40" s="396">
        <f>'3. BL Demand'!AC40</f>
        <v>0.24806553726155528</v>
      </c>
      <c r="AD40" s="396">
        <f>'3. BL Demand'!AD40</f>
        <v>0.24723979563370965</v>
      </c>
      <c r="AE40" s="396">
        <f>'3. BL Demand'!AE40</f>
        <v>0.24644246903860367</v>
      </c>
      <c r="AF40" s="396">
        <f>'3. BL Demand'!AF40</f>
        <v>0.24567280164845329</v>
      </c>
      <c r="AG40" s="396">
        <f>'3. BL Demand'!AG40</f>
        <v>0.24493004674153279</v>
      </c>
      <c r="AH40" s="396">
        <f>'3. BL Demand'!AH40</f>
        <v>0.24421346796993498</v>
      </c>
      <c r="AI40" s="396">
        <f>'3. BL Demand'!AI40</f>
        <v>0.24352234039933604</v>
      </c>
      <c r="AJ40" s="454">
        <f>'3. BL Demand'!AJ40</f>
        <v>0.24285595135390542</v>
      </c>
      <c r="AK40" s="454">
        <f>'3. BL Demand'!AK40</f>
        <v>0.24221360109442613</v>
      </c>
      <c r="AL40" s="454">
        <f>'3. BL Demand'!AL40</f>
        <v>0.24159460335347638</v>
      </c>
      <c r="AM40" s="454">
        <f>'3. BL Demand'!AM40</f>
        <v>0.24099828574799506</v>
      </c>
      <c r="AN40" s="454">
        <f>'3. BL Demand'!AN40</f>
        <v>0.24042399008660378</v>
      </c>
      <c r="AO40" s="454">
        <f>'3. BL Demand'!AO40</f>
        <v>0.23987107258656731</v>
      </c>
    </row>
    <row r="41" spans="1:41" ht="38.25" x14ac:dyDescent="0.25">
      <c r="A41" s="340"/>
      <c r="B41" s="942"/>
      <c r="C41" s="609" t="s">
        <v>704</v>
      </c>
      <c r="D41" s="610" t="s">
        <v>705</v>
      </c>
      <c r="E41" s="540" t="s">
        <v>706</v>
      </c>
      <c r="F41" s="611" t="s">
        <v>272</v>
      </c>
      <c r="G41" s="612">
        <v>2</v>
      </c>
      <c r="H41" s="375">
        <f>'3. BL Demand'!H41</f>
        <v>6.9821028263793812</v>
      </c>
      <c r="I41" s="376">
        <f>H41+SUM(I42:I47)</f>
        <v>7.2284020562454563</v>
      </c>
      <c r="J41" s="376">
        <f>I41+SUM(J42:J47)</f>
        <v>7.4651201172828161</v>
      </c>
      <c r="K41" s="376">
        <f>J41+SUM(K42:K47)</f>
        <v>7.6999697925137074</v>
      </c>
      <c r="L41" s="542">
        <f>K41+SUM(L42:L47)</f>
        <v>7.937250309038749</v>
      </c>
      <c r="M41" s="542">
        <f t="shared" ref="M41:AJ41" si="15">L41+SUM(M42:M47)</f>
        <v>8.1691545119954974</v>
      </c>
      <c r="N41" s="542">
        <f t="shared" si="15"/>
        <v>8.3970866091598282</v>
      </c>
      <c r="O41" s="542">
        <f t="shared" si="15"/>
        <v>8.6195651907387738</v>
      </c>
      <c r="P41" s="542">
        <f t="shared" si="15"/>
        <v>8.8386133257860671</v>
      </c>
      <c r="Q41" s="542">
        <f t="shared" si="15"/>
        <v>9.0555464926180758</v>
      </c>
      <c r="R41" s="542">
        <f t="shared" si="15"/>
        <v>9.2701083836709497</v>
      </c>
      <c r="S41" s="542">
        <f t="shared" si="15"/>
        <v>9.4816685078868641</v>
      </c>
      <c r="T41" s="542">
        <f t="shared" si="15"/>
        <v>9.6904537324482014</v>
      </c>
      <c r="U41" s="542">
        <f t="shared" si="15"/>
        <v>9.896525468338675</v>
      </c>
      <c r="V41" s="542">
        <f t="shared" si="15"/>
        <v>10.099947712692062</v>
      </c>
      <c r="W41" s="542">
        <f t="shared" si="15"/>
        <v>10.300810008209139</v>
      </c>
      <c r="X41" s="542">
        <f t="shared" si="15"/>
        <v>10.499222266600526</v>
      </c>
      <c r="Y41" s="542">
        <f t="shared" si="15"/>
        <v>10.694742591024633</v>
      </c>
      <c r="Z41" s="542">
        <f t="shared" si="15"/>
        <v>10.886774364552341</v>
      </c>
      <c r="AA41" s="542">
        <f t="shared" si="15"/>
        <v>11.076295787782517</v>
      </c>
      <c r="AB41" s="542">
        <f t="shared" si="15"/>
        <v>11.263371975777531</v>
      </c>
      <c r="AC41" s="542">
        <f t="shared" si="15"/>
        <v>11.448007176494006</v>
      </c>
      <c r="AD41" s="542">
        <f t="shared" si="15"/>
        <v>11.630020578194141</v>
      </c>
      <c r="AE41" s="542">
        <f t="shared" si="15"/>
        <v>11.809523816434989</v>
      </c>
      <c r="AF41" s="542">
        <f t="shared" si="15"/>
        <v>11.98659038167435</v>
      </c>
      <c r="AG41" s="542">
        <f t="shared" si="15"/>
        <v>12.160094172320022</v>
      </c>
      <c r="AH41" s="542">
        <f t="shared" si="15"/>
        <v>12.328666780015347</v>
      </c>
      <c r="AI41" s="542">
        <f t="shared" si="15"/>
        <v>12.492270845966988</v>
      </c>
      <c r="AJ41" s="836">
        <f t="shared" si="15"/>
        <v>12.652455951346594</v>
      </c>
      <c r="AK41" s="836">
        <f t="shared" ref="AK41" si="16">AJ41+SUM(AK42:AK47)</f>
        <v>12.809199449729302</v>
      </c>
      <c r="AL41" s="836">
        <f t="shared" ref="AL41" si="17">AK41+SUM(AL42:AL47)</f>
        <v>12.962733707522245</v>
      </c>
      <c r="AM41" s="836">
        <f t="shared" ref="AM41" si="18">AL41+SUM(AM42:AM47)</f>
        <v>13.109407839602497</v>
      </c>
      <c r="AN41" s="836">
        <f t="shared" ref="AN41" si="19">AM41+SUM(AN42:AN47)</f>
        <v>13.253557293525873</v>
      </c>
      <c r="AO41" s="836">
        <f t="shared" ref="AO41" si="20">AN41+SUM(AO42:AO47)</f>
        <v>13.399352155445875</v>
      </c>
    </row>
    <row r="42" spans="1:41" x14ac:dyDescent="0.2">
      <c r="A42" s="224"/>
      <c r="B42" s="942"/>
      <c r="C42" s="490" t="s">
        <v>707</v>
      </c>
      <c r="D42" s="543" t="s">
        <v>708</v>
      </c>
      <c r="E42" s="533" t="s">
        <v>283</v>
      </c>
      <c r="F42" s="537" t="s">
        <v>272</v>
      </c>
      <c r="G42" s="613">
        <v>2</v>
      </c>
      <c r="H42" s="469">
        <f>'3. BL Demand'!H42</f>
        <v>3.8577191982082273E-2</v>
      </c>
      <c r="I42" s="500">
        <f>'3. BL Demand'!I42</f>
        <v>6.9258339049667716E-2</v>
      </c>
      <c r="J42" s="500">
        <f>'3. BL Demand'!J42</f>
        <v>6.3186428917248003E-2</v>
      </c>
      <c r="K42" s="376">
        <f>'3. BL Demand'!K42</f>
        <v>6.4757742189855194E-2</v>
      </c>
      <c r="L42" s="396">
        <f>'3. BL Demand'!L42</f>
        <v>7.0560101738582126E-2</v>
      </c>
      <c r="M42" s="396">
        <f>'3. BL Demand'!M42</f>
        <v>6.8488477063015682E-2</v>
      </c>
      <c r="N42" s="396">
        <f>'3. BL Demand'!N42</f>
        <v>6.7755555475781493E-2</v>
      </c>
      <c r="O42" s="396">
        <f>'3. BL Demand'!O42</f>
        <v>6.54770178249926E-2</v>
      </c>
      <c r="P42" s="396">
        <f>'3. BL Demand'!P42</f>
        <v>6.5158615637416442E-2</v>
      </c>
      <c r="Q42" s="396">
        <f>'3. BL Demand'!Q42</f>
        <v>6.6094005629027619E-2</v>
      </c>
      <c r="R42" s="396">
        <f>'3. BL Demand'!R42</f>
        <v>6.6712624646245791E-2</v>
      </c>
      <c r="S42" s="396">
        <f>'3. BL Demand'!S42</f>
        <v>6.6641487685162523E-2</v>
      </c>
      <c r="T42" s="396">
        <f>'3. BL Demand'!T42</f>
        <v>6.6739127719895264E-2</v>
      </c>
      <c r="U42" s="396">
        <f>'3. BL Demand'!U42</f>
        <v>6.6841240000410987E-2</v>
      </c>
      <c r="V42" s="396">
        <f>'3. BL Demand'!V42</f>
        <v>6.6951539301694618E-2</v>
      </c>
      <c r="W42" s="396">
        <f>'3. BL Demand'!W42</f>
        <v>6.7096677444350272E-2</v>
      </c>
      <c r="X42" s="396">
        <f>'3. BL Demand'!X42</f>
        <v>6.729810776396436E-2</v>
      </c>
      <c r="Y42" s="396">
        <f>'3. BL Demand'!Y42</f>
        <v>6.7005084540834564E-2</v>
      </c>
      <c r="Z42" s="396">
        <f>'3. BL Demand'!Z42</f>
        <v>6.6063929452756062E-2</v>
      </c>
      <c r="AA42" s="396">
        <f>'3. BL Demand'!AA42</f>
        <v>6.6050481143431969E-2</v>
      </c>
      <c r="AB42" s="396">
        <f>'3. BL Demand'!AB42</f>
        <v>6.6052654951796491E-2</v>
      </c>
      <c r="AC42" s="396">
        <f>'3. BL Demand'!AC42</f>
        <v>6.601056480843083E-2</v>
      </c>
      <c r="AD42" s="396">
        <f>'3. BL Demand'!AD42</f>
        <v>6.5740112609404072E-2</v>
      </c>
      <c r="AE42" s="396">
        <f>'3. BL Demand'!AE42</f>
        <v>6.553468817965305E-2</v>
      </c>
      <c r="AF42" s="396">
        <f>'3. BL Demand'!AF42</f>
        <v>6.5357070267430498E-2</v>
      </c>
      <c r="AG42" s="396">
        <f>'3. BL Demand'!AG42</f>
        <v>6.4008572357964755E-2</v>
      </c>
      <c r="AH42" s="396">
        <f>'3. BL Demand'!AH42</f>
        <v>6.1247775272753713E-2</v>
      </c>
      <c r="AI42" s="396">
        <f>'3. BL Demand'!AI42</f>
        <v>5.8406598567568767E-2</v>
      </c>
      <c r="AJ42" s="454">
        <f>'3. BL Demand'!AJ42</f>
        <v>5.7072834955080629E-2</v>
      </c>
      <c r="AK42" s="454">
        <f>'3. BL Demand'!AK42</f>
        <v>5.567509268352034E-2</v>
      </c>
      <c r="AL42" s="454">
        <f>'3. BL Demand'!AL42</f>
        <v>5.4469203861730008E-2</v>
      </c>
      <c r="AM42" s="454">
        <f>'3. BL Demand'!AM42</f>
        <v>4.9572719996997756E-2</v>
      </c>
      <c r="AN42" s="454">
        <f>'3. BL Demand'!AN42</f>
        <v>4.8972760887820613E-2</v>
      </c>
      <c r="AO42" s="454">
        <f>'3. BL Demand'!AO42</f>
        <v>5.2504736649552006E-2</v>
      </c>
    </row>
    <row r="43" spans="1:41" x14ac:dyDescent="0.2">
      <c r="A43" s="224"/>
      <c r="B43" s="942"/>
      <c r="C43" s="490" t="s">
        <v>709</v>
      </c>
      <c r="D43" s="545" t="s">
        <v>285</v>
      </c>
      <c r="E43" s="533" t="s">
        <v>286</v>
      </c>
      <c r="F43" s="537" t="s">
        <v>272</v>
      </c>
      <c r="G43" s="613">
        <v>2</v>
      </c>
      <c r="H43" s="469">
        <f>'3. BL Demand'!H43</f>
        <v>0.14613878846350872</v>
      </c>
      <c r="I43" s="500">
        <f>'3. BL Demand'!I43</f>
        <v>0.16286815421174652</v>
      </c>
      <c r="J43" s="500">
        <f>'3. BL Demand'!J43</f>
        <v>0.15963982383065989</v>
      </c>
      <c r="K43" s="376">
        <f>'3. BL Demand'!K43</f>
        <v>0.15647548457847066</v>
      </c>
      <c r="L43" s="396">
        <f>'3. BL Demand'!L43</f>
        <v>0.15337386803959113</v>
      </c>
      <c r="M43" s="396">
        <f>'3. BL Demand'!M43</f>
        <v>0.15033373094063898</v>
      </c>
      <c r="N43" s="396">
        <f>'3. BL Demand'!N43</f>
        <v>0.14735385465207498</v>
      </c>
      <c r="O43" s="396">
        <f>'3. BL Demand'!O43</f>
        <v>0.14443304469971896</v>
      </c>
      <c r="P43" s="396">
        <f>'3. BL Demand'!P43</f>
        <v>0.14157013028594884</v>
      </c>
      <c r="Q43" s="396">
        <f>'3. BL Demand'!Q43</f>
        <v>0.13876396382038961</v>
      </c>
      <c r="R43" s="396">
        <f>'3. BL Demand'!R43</f>
        <v>0.13601342045990583</v>
      </c>
      <c r="S43" s="396">
        <f>'3. BL Demand'!S43</f>
        <v>0.13331739765771114</v>
      </c>
      <c r="T43" s="396">
        <f>'3. BL Demand'!T43</f>
        <v>0.13067481472141629</v>
      </c>
      <c r="U43" s="396">
        <f>'3. BL Demand'!U43</f>
        <v>0.12808461237983668</v>
      </c>
      <c r="V43" s="396">
        <f>'3. BL Demand'!V43</f>
        <v>0.1255457523583868</v>
      </c>
      <c r="W43" s="396">
        <f>'3. BL Demand'!W43</f>
        <v>0.12305721696289126</v>
      </c>
      <c r="X43" s="396">
        <f>'3. BL Demand'!X43</f>
        <v>0.12061800867164496</v>
      </c>
      <c r="Y43" s="396">
        <f>'3. BL Demand'!Y43</f>
        <v>0.11822714973555985</v>
      </c>
      <c r="Z43" s="396">
        <f>'3. BL Demand'!Z43</f>
        <v>0.11588368178623705</v>
      </c>
      <c r="AA43" s="396">
        <f>'3. BL Demand'!AA43</f>
        <v>0.11358666545180801</v>
      </c>
      <c r="AB43" s="396">
        <f>'3. BL Demand'!AB43</f>
        <v>0.11133517998039011</v>
      </c>
      <c r="AC43" s="396">
        <f>'3. BL Demand'!AC43</f>
        <v>0.1091283228710061</v>
      </c>
      <c r="AD43" s="396">
        <f>'3. BL Demand'!AD43</f>
        <v>0.10696520951181944</v>
      </c>
      <c r="AE43" s="396">
        <f>'3. BL Demand'!AE43</f>
        <v>0.10484497282554034</v>
      </c>
      <c r="AF43" s="396">
        <f>'3. BL Demand'!AF43</f>
        <v>0.10276676292186056</v>
      </c>
      <c r="AG43" s="396">
        <f>'3. BL Demand'!AG43</f>
        <v>0.10072974675677746</v>
      </c>
      <c r="AH43" s="396">
        <f>'3. BL Demand'!AH43</f>
        <v>9.8733107798670991E-2</v>
      </c>
      <c r="AI43" s="396">
        <f>'3. BL Demand'!AI43</f>
        <v>9.6776045700999305E-2</v>
      </c>
      <c r="AJ43" s="454">
        <f>'3. BL Demand'!AJ43</f>
        <v>9.4857775981482623E-2</v>
      </c>
      <c r="AK43" s="454">
        <f>'3. BL Demand'!AK43</f>
        <v>9.2977529707645681E-2</v>
      </c>
      <c r="AL43" s="454">
        <f>'3. BL Demand'!AL43</f>
        <v>9.1134553188593759E-2</v>
      </c>
      <c r="AM43" s="454">
        <f>'3. BL Demand'!AM43</f>
        <v>8.9328107672897727E-2</v>
      </c>
      <c r="AN43" s="454">
        <f>'3. BL Demand'!AN43</f>
        <v>8.7557469052468154E-2</v>
      </c>
      <c r="AO43" s="454">
        <f>'3. BL Demand'!AO43</f>
        <v>8.5821927572298617E-2</v>
      </c>
    </row>
    <row r="44" spans="1:41" x14ac:dyDescent="0.2">
      <c r="A44" s="224"/>
      <c r="B44" s="942"/>
      <c r="C44" s="490" t="s">
        <v>710</v>
      </c>
      <c r="D44" s="536" t="s">
        <v>288</v>
      </c>
      <c r="E44" s="533" t="s">
        <v>289</v>
      </c>
      <c r="F44" s="537" t="s">
        <v>272</v>
      </c>
      <c r="G44" s="613">
        <v>2</v>
      </c>
      <c r="H44" s="469">
        <f>'3. BL Demand'!H44</f>
        <v>0</v>
      </c>
      <c r="I44" s="500">
        <f>'3. BL Demand'!I44</f>
        <v>0</v>
      </c>
      <c r="J44" s="500">
        <f>'3. BL Demand'!J44</f>
        <v>0</v>
      </c>
      <c r="K44" s="376">
        <f>'3. BL Demand'!K44</f>
        <v>0</v>
      </c>
      <c r="L44" s="396">
        <f>'3. BL Demand'!L44</f>
        <v>0</v>
      </c>
      <c r="M44" s="396">
        <f>'3. BL Demand'!M44</f>
        <v>0</v>
      </c>
      <c r="N44" s="396">
        <f>'3. BL Demand'!N44</f>
        <v>0</v>
      </c>
      <c r="O44" s="396">
        <f>'3. BL Demand'!O44</f>
        <v>0</v>
      </c>
      <c r="P44" s="396">
        <f>'3. BL Demand'!P44</f>
        <v>0</v>
      </c>
      <c r="Q44" s="396">
        <f>'3. BL Demand'!Q44</f>
        <v>0</v>
      </c>
      <c r="R44" s="396">
        <f>'3. BL Demand'!R44</f>
        <v>0</v>
      </c>
      <c r="S44" s="396">
        <f>'3. BL Demand'!S44</f>
        <v>0</v>
      </c>
      <c r="T44" s="396">
        <f>'3. BL Demand'!T44</f>
        <v>0</v>
      </c>
      <c r="U44" s="396">
        <f>'3. BL Demand'!U44</f>
        <v>0</v>
      </c>
      <c r="V44" s="396">
        <f>'3. BL Demand'!V44</f>
        <v>0</v>
      </c>
      <c r="W44" s="396">
        <f>'3. BL Demand'!W44</f>
        <v>0</v>
      </c>
      <c r="X44" s="396">
        <f>'3. BL Demand'!X44</f>
        <v>0</v>
      </c>
      <c r="Y44" s="396">
        <f>'3. BL Demand'!Y44</f>
        <v>0</v>
      </c>
      <c r="Z44" s="396">
        <f>'3. BL Demand'!Z44</f>
        <v>0</v>
      </c>
      <c r="AA44" s="396">
        <f>'3. BL Demand'!AA44</f>
        <v>0</v>
      </c>
      <c r="AB44" s="396">
        <f>'3. BL Demand'!AB44</f>
        <v>0</v>
      </c>
      <c r="AC44" s="396">
        <f>'3. BL Demand'!AC44</f>
        <v>0</v>
      </c>
      <c r="AD44" s="396">
        <f>'3. BL Demand'!AD44</f>
        <v>0</v>
      </c>
      <c r="AE44" s="396">
        <f>'3. BL Demand'!AE44</f>
        <v>0</v>
      </c>
      <c r="AF44" s="396">
        <f>'3. BL Demand'!AF44</f>
        <v>0</v>
      </c>
      <c r="AG44" s="396">
        <f>'3. BL Demand'!AG44</f>
        <v>0</v>
      </c>
      <c r="AH44" s="396">
        <f>'3. BL Demand'!AH44</f>
        <v>0</v>
      </c>
      <c r="AI44" s="396">
        <f>'3. BL Demand'!AI44</f>
        <v>0</v>
      </c>
      <c r="AJ44" s="454">
        <f>'3. BL Demand'!AJ44</f>
        <v>0</v>
      </c>
      <c r="AK44" s="454">
        <f>'3. BL Demand'!AK44</f>
        <v>0</v>
      </c>
      <c r="AL44" s="454">
        <f>'3. BL Demand'!AL44</f>
        <v>0</v>
      </c>
      <c r="AM44" s="454">
        <f>'3. BL Demand'!AM44</f>
        <v>0</v>
      </c>
      <c r="AN44" s="454">
        <f>'3. BL Demand'!AN44</f>
        <v>0</v>
      </c>
      <c r="AO44" s="454">
        <f>'3. BL Demand'!AO44</f>
        <v>0</v>
      </c>
    </row>
    <row r="45" spans="1:41" x14ac:dyDescent="0.2">
      <c r="A45" s="224"/>
      <c r="B45" s="942"/>
      <c r="C45" s="490" t="s">
        <v>711</v>
      </c>
      <c r="D45" s="536" t="s">
        <v>291</v>
      </c>
      <c r="E45" s="533" t="s">
        <v>292</v>
      </c>
      <c r="F45" s="537" t="s">
        <v>272</v>
      </c>
      <c r="G45" s="613">
        <v>2</v>
      </c>
      <c r="H45" s="469">
        <f>'3. BL Demand'!H45</f>
        <v>0</v>
      </c>
      <c r="I45" s="500">
        <f>'3. BL Demand'!I45</f>
        <v>0</v>
      </c>
      <c r="J45" s="500">
        <f>'3. BL Demand'!J45</f>
        <v>0</v>
      </c>
      <c r="K45" s="376">
        <f>'3. BL Demand'!K45</f>
        <v>0</v>
      </c>
      <c r="L45" s="396">
        <f>'3. BL Demand'!L45</f>
        <v>0</v>
      </c>
      <c r="M45" s="396">
        <f>'3. BL Demand'!M45</f>
        <v>0</v>
      </c>
      <c r="N45" s="396">
        <f>'3. BL Demand'!N45</f>
        <v>0</v>
      </c>
      <c r="O45" s="396">
        <f>'3. BL Demand'!O45</f>
        <v>0</v>
      </c>
      <c r="P45" s="396">
        <f>'3. BL Demand'!P45</f>
        <v>0</v>
      </c>
      <c r="Q45" s="396">
        <f>'3. BL Demand'!Q45</f>
        <v>0</v>
      </c>
      <c r="R45" s="396">
        <f>'3. BL Demand'!R45</f>
        <v>0</v>
      </c>
      <c r="S45" s="396">
        <f>'3. BL Demand'!S45</f>
        <v>0</v>
      </c>
      <c r="T45" s="396">
        <f>'3. BL Demand'!T45</f>
        <v>0</v>
      </c>
      <c r="U45" s="396">
        <f>'3. BL Demand'!U45</f>
        <v>0</v>
      </c>
      <c r="V45" s="396">
        <f>'3. BL Demand'!V45</f>
        <v>0</v>
      </c>
      <c r="W45" s="396">
        <f>'3. BL Demand'!W45</f>
        <v>0</v>
      </c>
      <c r="X45" s="396">
        <f>'3. BL Demand'!X45</f>
        <v>0</v>
      </c>
      <c r="Y45" s="396">
        <f>'3. BL Demand'!Y45</f>
        <v>0</v>
      </c>
      <c r="Z45" s="396">
        <f>'3. BL Demand'!Z45</f>
        <v>0</v>
      </c>
      <c r="AA45" s="396">
        <f>'3. BL Demand'!AA45</f>
        <v>0</v>
      </c>
      <c r="AB45" s="396">
        <f>'3. BL Demand'!AB45</f>
        <v>0</v>
      </c>
      <c r="AC45" s="396">
        <f>'3. BL Demand'!AC45</f>
        <v>0</v>
      </c>
      <c r="AD45" s="396">
        <f>'3. BL Demand'!AD45</f>
        <v>0</v>
      </c>
      <c r="AE45" s="396">
        <f>'3. BL Demand'!AE45</f>
        <v>0</v>
      </c>
      <c r="AF45" s="396">
        <f>'3. BL Demand'!AF45</f>
        <v>0</v>
      </c>
      <c r="AG45" s="396">
        <f>'3. BL Demand'!AG45</f>
        <v>0</v>
      </c>
      <c r="AH45" s="396">
        <f>'3. BL Demand'!AH45</f>
        <v>0</v>
      </c>
      <c r="AI45" s="396">
        <f>'3. BL Demand'!AI45</f>
        <v>0</v>
      </c>
      <c r="AJ45" s="454">
        <f>'3. BL Demand'!AJ45</f>
        <v>0</v>
      </c>
      <c r="AK45" s="454">
        <f>'3. BL Demand'!AK45</f>
        <v>0</v>
      </c>
      <c r="AL45" s="454">
        <f>'3. BL Demand'!AL45</f>
        <v>0</v>
      </c>
      <c r="AM45" s="454">
        <f>'3. BL Demand'!AM45</f>
        <v>0</v>
      </c>
      <c r="AN45" s="454">
        <f>'3. BL Demand'!AN45</f>
        <v>0</v>
      </c>
      <c r="AO45" s="454">
        <f>'3. BL Demand'!AO45</f>
        <v>0</v>
      </c>
    </row>
    <row r="46" spans="1:41" x14ac:dyDescent="0.2">
      <c r="A46" s="224"/>
      <c r="B46" s="942"/>
      <c r="C46" s="490" t="s">
        <v>712</v>
      </c>
      <c r="D46" s="536" t="s">
        <v>713</v>
      </c>
      <c r="E46" s="533" t="s">
        <v>295</v>
      </c>
      <c r="F46" s="537" t="s">
        <v>272</v>
      </c>
      <c r="G46" s="613">
        <v>2</v>
      </c>
      <c r="H46" s="469">
        <f>'3. BL Demand'!H46</f>
        <v>0</v>
      </c>
      <c r="I46" s="500">
        <f>'3. BL Demand'!I46</f>
        <v>0</v>
      </c>
      <c r="J46" s="500">
        <f>'3. BL Demand'!J46</f>
        <v>0</v>
      </c>
      <c r="K46" s="376">
        <f>'3. BL Demand'!K46</f>
        <v>0</v>
      </c>
      <c r="L46" s="396">
        <f>'3. BL Demand'!L46</f>
        <v>0</v>
      </c>
      <c r="M46" s="396">
        <f>'3. BL Demand'!M46</f>
        <v>0</v>
      </c>
      <c r="N46" s="396">
        <f>'3. BL Demand'!N46</f>
        <v>0</v>
      </c>
      <c r="O46" s="396">
        <f>'3. BL Demand'!O46</f>
        <v>0</v>
      </c>
      <c r="P46" s="396">
        <f>'3. BL Demand'!P46</f>
        <v>0</v>
      </c>
      <c r="Q46" s="396">
        <f>'3. BL Demand'!Q46</f>
        <v>0</v>
      </c>
      <c r="R46" s="396">
        <f>'3. BL Demand'!R46</f>
        <v>0</v>
      </c>
      <c r="S46" s="396">
        <f>'3. BL Demand'!S46</f>
        <v>0</v>
      </c>
      <c r="T46" s="396">
        <f>'3. BL Demand'!T46</f>
        <v>0</v>
      </c>
      <c r="U46" s="396">
        <f>'3. BL Demand'!U46</f>
        <v>0</v>
      </c>
      <c r="V46" s="396">
        <f>'3. BL Demand'!V46</f>
        <v>0</v>
      </c>
      <c r="W46" s="396">
        <f>'3. BL Demand'!W46</f>
        <v>0</v>
      </c>
      <c r="X46" s="396">
        <f>'3. BL Demand'!X46</f>
        <v>0</v>
      </c>
      <c r="Y46" s="396">
        <f>'3. BL Demand'!Y46</f>
        <v>0</v>
      </c>
      <c r="Z46" s="396">
        <f>'3. BL Demand'!Z46</f>
        <v>0</v>
      </c>
      <c r="AA46" s="396">
        <f>'3. BL Demand'!AA46</f>
        <v>0</v>
      </c>
      <c r="AB46" s="396">
        <f>'3. BL Demand'!AB46</f>
        <v>0</v>
      </c>
      <c r="AC46" s="396">
        <f>'3. BL Demand'!AC46</f>
        <v>0</v>
      </c>
      <c r="AD46" s="396">
        <f>'3. BL Demand'!AD46</f>
        <v>0</v>
      </c>
      <c r="AE46" s="396">
        <f>'3. BL Demand'!AE46</f>
        <v>0</v>
      </c>
      <c r="AF46" s="396">
        <f>'3. BL Demand'!AF46</f>
        <v>0</v>
      </c>
      <c r="AG46" s="396">
        <f>'3. BL Demand'!AG46</f>
        <v>0</v>
      </c>
      <c r="AH46" s="396">
        <f>'3. BL Demand'!AH46</f>
        <v>0</v>
      </c>
      <c r="AI46" s="396">
        <f>'3. BL Demand'!AI46</f>
        <v>0</v>
      </c>
      <c r="AJ46" s="454">
        <f>'3. BL Demand'!AJ46</f>
        <v>0</v>
      </c>
      <c r="AK46" s="454">
        <f>'3. BL Demand'!AK46</f>
        <v>0</v>
      </c>
      <c r="AL46" s="454">
        <f>'3. BL Demand'!AL46</f>
        <v>0</v>
      </c>
      <c r="AM46" s="454">
        <f>'3. BL Demand'!AM46</f>
        <v>0</v>
      </c>
      <c r="AN46" s="454">
        <f>'3. BL Demand'!AN46</f>
        <v>0</v>
      </c>
      <c r="AO46" s="454">
        <f>'3. BL Demand'!AO46</f>
        <v>0</v>
      </c>
    </row>
    <row r="47" spans="1:41" x14ac:dyDescent="0.2">
      <c r="A47" s="224"/>
      <c r="B47" s="942"/>
      <c r="C47" s="490" t="s">
        <v>714</v>
      </c>
      <c r="D47" s="536" t="s">
        <v>297</v>
      </c>
      <c r="E47" s="533" t="s">
        <v>298</v>
      </c>
      <c r="F47" s="537" t="s">
        <v>272</v>
      </c>
      <c r="G47" s="613">
        <v>2</v>
      </c>
      <c r="H47" s="469">
        <f>'3. BL Demand'!H47</f>
        <v>1.8262368787632721E-2</v>
      </c>
      <c r="I47" s="500">
        <f>'3. BL Demand'!I47</f>
        <v>1.4172736604661148E-2</v>
      </c>
      <c r="J47" s="500">
        <f>'3. BL Demand'!J47</f>
        <v>1.3891808289451775E-2</v>
      </c>
      <c r="K47" s="376">
        <f>'3. BL Demand'!K47</f>
        <v>1.3616448462565286E-2</v>
      </c>
      <c r="L47" s="396">
        <f>'3. BL Demand'!L47</f>
        <v>1.3346546746868002E-2</v>
      </c>
      <c r="M47" s="396">
        <f>'3. BL Demand'!M47</f>
        <v>1.308199495309321E-2</v>
      </c>
      <c r="N47" s="396">
        <f>'3. BL Demand'!N47</f>
        <v>1.2822687036473822E-2</v>
      </c>
      <c r="O47" s="396">
        <f>'3. BL Demand'!O47</f>
        <v>1.2568519054234671E-2</v>
      </c>
      <c r="P47" s="396">
        <f>'3. BL Demand'!P47</f>
        <v>1.2319389123927363E-2</v>
      </c>
      <c r="Q47" s="396">
        <f>'3. BL Demand'!Q47</f>
        <v>1.2075197382591014E-2</v>
      </c>
      <c r="R47" s="396">
        <f>'3. BL Demand'!R47</f>
        <v>1.1835845946722498E-2</v>
      </c>
      <c r="S47" s="396">
        <f>'3. BL Demand'!S47</f>
        <v>1.1601238873040135E-2</v>
      </c>
      <c r="T47" s="396">
        <f>'3. BL Demand'!T47</f>
        <v>1.1371282120025137E-2</v>
      </c>
      <c r="U47" s="396">
        <f>'3. BL Demand'!U47</f>
        <v>1.1145883510225354E-2</v>
      </c>
      <c r="V47" s="396">
        <f>'3. BL Demand'!V47</f>
        <v>1.0924952693306216E-2</v>
      </c>
      <c r="W47" s="396">
        <f>'3. BL Demand'!W47</f>
        <v>1.0708401109834099E-2</v>
      </c>
      <c r="X47" s="396">
        <f>'3. BL Demand'!X47</f>
        <v>1.0496141955777536E-2</v>
      </c>
      <c r="Y47" s="396">
        <f>'3. BL Demand'!Y47</f>
        <v>1.0288090147712096E-2</v>
      </c>
      <c r="Z47" s="396">
        <f>'3. BL Demand'!Z47</f>
        <v>1.0084162288714957E-2</v>
      </c>
      <c r="AA47" s="396">
        <f>'3. BL Demand'!AA47</f>
        <v>9.8842766349355078E-3</v>
      </c>
      <c r="AB47" s="396">
        <f>'3. BL Demand'!AB47</f>
        <v>9.6883530628285811E-3</v>
      </c>
      <c r="AC47" s="396">
        <f>'3. BL Demand'!AC47</f>
        <v>9.4963130370371695E-3</v>
      </c>
      <c r="AD47" s="396">
        <f>'3. BL Demand'!AD47</f>
        <v>9.3080795789117782E-3</v>
      </c>
      <c r="AE47" s="396">
        <f>'3. BL Demand'!AE47</f>
        <v>9.123577235653775E-3</v>
      </c>
      <c r="AF47" s="396">
        <f>'3. BL Demand'!AF47</f>
        <v>8.9427320500703577E-3</v>
      </c>
      <c r="AG47" s="396">
        <f>'3. BL Demand'!AG47</f>
        <v>8.7654715309290563E-3</v>
      </c>
      <c r="AH47" s="396">
        <f>'3. BL Demand'!AH47</f>
        <v>8.5917246238998417E-3</v>
      </c>
      <c r="AI47" s="396">
        <f>'3. BL Demand'!AI47</f>
        <v>8.4214216830732058E-3</v>
      </c>
      <c r="AJ47" s="454">
        <f>'3. BL Demand'!AJ47</f>
        <v>8.2544944430428396E-3</v>
      </c>
      <c r="AK47" s="454">
        <f>'3. BL Demand'!AK47</f>
        <v>8.0908759915416274E-3</v>
      </c>
      <c r="AL47" s="454">
        <f>'3. BL Demand'!AL47</f>
        <v>7.9305007426201009E-3</v>
      </c>
      <c r="AM47" s="454">
        <f>'3. BL Demand'!AM47</f>
        <v>7.7733044103564884E-3</v>
      </c>
      <c r="AN47" s="454">
        <f>'3. BL Demand'!AN47</f>
        <v>7.6192239830879206E-3</v>
      </c>
      <c r="AO47" s="454">
        <f>'3. BL Demand'!AO47</f>
        <v>7.4681976981523937E-3</v>
      </c>
    </row>
    <row r="48" spans="1:41" x14ac:dyDescent="0.2">
      <c r="A48" s="224"/>
      <c r="B48" s="942"/>
      <c r="C48" s="490" t="s">
        <v>715</v>
      </c>
      <c r="D48" s="536" t="s">
        <v>300</v>
      </c>
      <c r="E48" s="533" t="s">
        <v>277</v>
      </c>
      <c r="F48" s="537" t="s">
        <v>272</v>
      </c>
      <c r="G48" s="613">
        <v>2</v>
      </c>
      <c r="H48" s="469">
        <f>'3. BL Demand'!H48</f>
        <v>0.2820125380549191</v>
      </c>
      <c r="I48" s="500">
        <f>'3. BL Demand'!I48</f>
        <v>0.26004187544768304</v>
      </c>
      <c r="J48" s="500">
        <f>'3. BL Demand'!J48</f>
        <v>0.26796879700925808</v>
      </c>
      <c r="K48" s="376">
        <f>'3. BL Demand'!K48</f>
        <v>0.27581023502704877</v>
      </c>
      <c r="L48" s="396">
        <f>'3. BL Demand'!L48</f>
        <v>0.28369246864796865</v>
      </c>
      <c r="M48" s="396">
        <f>'3. BL Demand'!M48</f>
        <v>0.29138987728730986</v>
      </c>
      <c r="N48" s="396">
        <f>'3. BL Demand'!N48</f>
        <v>0.29894442320910281</v>
      </c>
      <c r="O48" s="396">
        <f>'3. BL Demand'!O48</f>
        <v>0.30631413711887384</v>
      </c>
      <c r="P48" s="396">
        <f>'3. BL Demand'!P48</f>
        <v>0.31355881602676755</v>
      </c>
      <c r="Q48" s="396">
        <f>'3. BL Demand'!Q48</f>
        <v>0.32071763257096042</v>
      </c>
      <c r="R48" s="396">
        <f>'3. BL Demand'!R48</f>
        <v>0.32778402877021928</v>
      </c>
      <c r="S48" s="396">
        <f>'3. BL Demand'!S48</f>
        <v>0.33474052243611896</v>
      </c>
      <c r="T48" s="396">
        <f>'3. BL Demand'!T48</f>
        <v>0.3415944990911195</v>
      </c>
      <c r="U48" s="396">
        <f>'3. BL Demand'!U48</f>
        <v>0.34834849418581887</v>
      </c>
      <c r="V48" s="396">
        <f>'3. BL Demand'!V48</f>
        <v>0.35500507978469764</v>
      </c>
      <c r="W48" s="396">
        <f>'3. BL Demand'!W48</f>
        <v>0.36156753487348725</v>
      </c>
      <c r="X48" s="396">
        <f>'3. BL Demand'!X48</f>
        <v>0.36803969770259254</v>
      </c>
      <c r="Y48" s="396">
        <f>'3. BL Demand'!Y48</f>
        <v>0.3744093413997564</v>
      </c>
      <c r="Z48" s="396">
        <f>'3. BL Demand'!Z48</f>
        <v>0.38065971511321961</v>
      </c>
      <c r="AA48" s="396">
        <f>'3. BL Demand'!AA48</f>
        <v>0.3868198044211249</v>
      </c>
      <c r="AB48" s="396">
        <f>'3. BL Demand'!AB48</f>
        <v>0.39289203739145945</v>
      </c>
      <c r="AC48" s="396">
        <f>'3. BL Demand'!AC48</f>
        <v>0.39887705069755364</v>
      </c>
      <c r="AD48" s="396">
        <f>'3. BL Demand'!AD48</f>
        <v>0.40477008216093374</v>
      </c>
      <c r="AE48" s="396">
        <f>'3. BL Demand'!AE48</f>
        <v>0.41057484788463278</v>
      </c>
      <c r="AF48" s="396">
        <f>'3. BL Demand'!AF48</f>
        <v>0.41629393679767657</v>
      </c>
      <c r="AG48" s="396">
        <f>'3. BL Demand'!AG48</f>
        <v>0.42189506138413752</v>
      </c>
      <c r="AH48" s="396">
        <f>'3. BL Demand'!AH48</f>
        <v>0.42733887633095047</v>
      </c>
      <c r="AI48" s="396">
        <f>'3. BL Demand'!AI48</f>
        <v>0.43262469943592963</v>
      </c>
      <c r="AJ48" s="454">
        <f>'3. BL Demand'!AJ48</f>
        <v>0.43779794834372121</v>
      </c>
      <c r="AK48" s="454">
        <f>'3. BL Demand'!AK48</f>
        <v>0.44285833941785757</v>
      </c>
      <c r="AL48" s="454">
        <f>'3. BL Demand'!AL48</f>
        <v>0.44781298604306685</v>
      </c>
      <c r="AM48" s="454">
        <f>'3. BL Demand'!AM48</f>
        <v>0.45255614591846788</v>
      </c>
      <c r="AN48" s="454">
        <f>'3. BL Demand'!AN48</f>
        <v>0.45721413863788318</v>
      </c>
      <c r="AO48" s="454">
        <f>'3. BL Demand'!AO48</f>
        <v>0.46190846707361061</v>
      </c>
    </row>
    <row r="49" spans="1:41" x14ac:dyDescent="0.2">
      <c r="A49" s="224"/>
      <c r="B49" s="942"/>
      <c r="C49" s="490" t="s">
        <v>716</v>
      </c>
      <c r="D49" s="536" t="s">
        <v>302</v>
      </c>
      <c r="E49" s="533" t="s">
        <v>303</v>
      </c>
      <c r="F49" s="537" t="s">
        <v>272</v>
      </c>
      <c r="G49" s="613">
        <v>2</v>
      </c>
      <c r="H49" s="469">
        <f>'3. BL Demand'!H49</f>
        <v>9.112272992639042</v>
      </c>
      <c r="I49" s="500">
        <f>'3. BL Demand'!I49</f>
        <v>8.7546109860172336</v>
      </c>
      <c r="J49" s="500">
        <f>'3. BL Demand'!J49</f>
        <v>8.5810793538971204</v>
      </c>
      <c r="K49" s="376">
        <f>'3. BL Demand'!K49</f>
        <v>8.4109874208560846</v>
      </c>
      <c r="L49" s="396">
        <f>'3. BL Demand'!L49</f>
        <v>8.2442670060696255</v>
      </c>
      <c r="M49" s="396">
        <f>'3. BL Demand'!M49</f>
        <v>8.080851280175894</v>
      </c>
      <c r="N49" s="396">
        <f>'3. BL Demand'!N49</f>
        <v>7.9206747384873442</v>
      </c>
      <c r="O49" s="396">
        <f>'3. BL Demand'!O49</f>
        <v>7.7636731747333902</v>
      </c>
      <c r="P49" s="396">
        <f>'3. BL Demand'!P49</f>
        <v>7.6097836553235148</v>
      </c>
      <c r="Q49" s="396">
        <f>'3. BL Demand'!Q49</f>
        <v>7.4589444941205336</v>
      </c>
      <c r="R49" s="396">
        <f>'3. BL Demand'!R49</f>
        <v>7.3110952277139045</v>
      </c>
      <c r="S49" s="396">
        <f>'3. BL Demand'!S49</f>
        <v>7.1661765911831532</v>
      </c>
      <c r="T49" s="396">
        <f>'3. BL Demand'!T49</f>
        <v>7.024130494341712</v>
      </c>
      <c r="U49" s="396">
        <f>'3. BL Demand'!U49</f>
        <v>6.8848999984516492</v>
      </c>
      <c r="V49" s="396">
        <f>'3. BL Demand'!V49</f>
        <v>6.7484292933999575</v>
      </c>
      <c r="W49" s="396">
        <f>'3. BL Demand'!W49</f>
        <v>6.6146636753272334</v>
      </c>
      <c r="X49" s="396">
        <f>'3. BL Demand'!X49</f>
        <v>6.4835495246998116</v>
      </c>
      <c r="Y49" s="396">
        <f>'3. BL Demand'!Y49</f>
        <v>6.3550342848165391</v>
      </c>
      <c r="Z49" s="396">
        <f>'3. BL Demand'!Z49</f>
        <v>6.2290664407415868</v>
      </c>
      <c r="AA49" s="396">
        <f>'3. BL Demand'!AA49</f>
        <v>6.1055954986548429</v>
      </c>
      <c r="AB49" s="396">
        <f>'3. BL Demand'!AB49</f>
        <v>5.9845719656116243</v>
      </c>
      <c r="AC49" s="396">
        <f>'3. BL Demand'!AC49</f>
        <v>5.8659473297035811</v>
      </c>
      <c r="AD49" s="396">
        <f>'3. BL Demand'!AD49</f>
        <v>5.7496740406128488</v>
      </c>
      <c r="AE49" s="396">
        <f>'3. BL Demand'!AE49</f>
        <v>5.635705490551655</v>
      </c>
      <c r="AF49" s="396">
        <f>'3. BL Demand'!AF49</f>
        <v>5.5239959955797229</v>
      </c>
      <c r="AG49" s="396">
        <f>'3. BL Demand'!AG49</f>
        <v>5.4145007772920168</v>
      </c>
      <c r="AH49" s="396">
        <f>'3. BL Demand'!AH49</f>
        <v>5.3071759448694458</v>
      </c>
      <c r="AI49" s="396">
        <f>'3. BL Demand'!AI49</f>
        <v>5.2019784774853735</v>
      </c>
      <c r="AJ49" s="454">
        <f>'3. BL Demand'!AJ49</f>
        <v>5.0988662070608468</v>
      </c>
      <c r="AK49" s="454">
        <f>'3. BL Demand'!AK49</f>
        <v>4.99779780136166</v>
      </c>
      <c r="AL49" s="454">
        <f>'3. BL Demand'!AL49</f>
        <v>4.8987327474304445</v>
      </c>
      <c r="AM49" s="454">
        <f>'3. BL Demand'!AM49</f>
        <v>4.8016313353471896</v>
      </c>
      <c r="AN49" s="454">
        <f>'3. BL Demand'!AN49</f>
        <v>4.706454642311634</v>
      </c>
      <c r="AO49" s="454">
        <f>'3. BL Demand'!AO49</f>
        <v>4.6131645170411835</v>
      </c>
    </row>
    <row r="50" spans="1:41" x14ac:dyDescent="0.2">
      <c r="A50" s="224"/>
      <c r="B50" s="942"/>
      <c r="C50" s="490" t="s">
        <v>717</v>
      </c>
      <c r="D50" s="536" t="s">
        <v>305</v>
      </c>
      <c r="E50" s="533" t="s">
        <v>277</v>
      </c>
      <c r="F50" s="537" t="s">
        <v>272</v>
      </c>
      <c r="G50" s="537">
        <v>2</v>
      </c>
      <c r="H50" s="469">
        <f>'3. BL Demand'!H50</f>
        <v>0.57181771969000394</v>
      </c>
      <c r="I50" s="500">
        <f>'3. BL Demand'!I50</f>
        <v>0.57634351249682014</v>
      </c>
      <c r="J50" s="500">
        <f>'3. BL Demand'!J50</f>
        <v>0.56491938062560954</v>
      </c>
      <c r="K50" s="376">
        <f>'3. BL Demand'!K50</f>
        <v>0.55372169493828205</v>
      </c>
      <c r="L50" s="396">
        <f>'3. BL Demand'!L50</f>
        <v>0.5427459668772151</v>
      </c>
      <c r="M50" s="396">
        <f>'3. BL Demand'!M50</f>
        <v>0.53198779685581254</v>
      </c>
      <c r="N50" s="396">
        <f>'3. BL Demand'!N50</f>
        <v>0.52144287249494503</v>
      </c>
      <c r="O50" s="396">
        <f>'3. BL Demand'!O50</f>
        <v>0.51110696689434543</v>
      </c>
      <c r="P50" s="396">
        <f>'3. BL Demand'!P50</f>
        <v>0.50097593693826903</v>
      </c>
      <c r="Q50" s="396">
        <f>'3. BL Demand'!Q50</f>
        <v>0.49104572163473909</v>
      </c>
      <c r="R50" s="396">
        <f>'3. BL Demand'!R50</f>
        <v>0.48131234048770988</v>
      </c>
      <c r="S50" s="396">
        <f>'3. BL Demand'!S50</f>
        <v>0.47177189190149799</v>
      </c>
      <c r="T50" s="396">
        <f>'3. BL Demand'!T50</f>
        <v>0.46242055161683915</v>
      </c>
      <c r="U50" s="396">
        <f>'3. BL Demand'!U50</f>
        <v>0.45325457117794599</v>
      </c>
      <c r="V50" s="396">
        <f>'3. BL Demand'!V50</f>
        <v>0.44427027642995154</v>
      </c>
      <c r="W50" s="396">
        <f>'3. BL Demand'!W50</f>
        <v>0.43546406604613463</v>
      </c>
      <c r="X50" s="396">
        <f>'3. BL Demand'!X50</f>
        <v>0.42683241008434036</v>
      </c>
      <c r="Y50" s="396">
        <f>'3. BL Demand'!Y50</f>
        <v>0.41837184857201287</v>
      </c>
      <c r="Z50" s="396">
        <f>'3. BL Demand'!Z50</f>
        <v>0.41007899011927673</v>
      </c>
      <c r="AA50" s="396">
        <f>'3. BL Demand'!AA50</f>
        <v>0.40195051055950826</v>
      </c>
      <c r="AB50" s="396">
        <f>'3. BL Demand'!AB50</f>
        <v>0.39398315161685399</v>
      </c>
      <c r="AC50" s="396">
        <f>'3. BL Demand'!AC50</f>
        <v>0.38617371960016067</v>
      </c>
      <c r="AD50" s="396">
        <f>'3. BL Demand'!AD50</f>
        <v>0.37851908412279411</v>
      </c>
      <c r="AE50" s="396">
        <f>'3. BL Demand'!AE50</f>
        <v>0.37101617684783356</v>
      </c>
      <c r="AF50" s="396">
        <f>'3. BL Demand'!AF50</f>
        <v>0.363661990258138</v>
      </c>
      <c r="AG50" s="396">
        <f>'3. BL Demand'!AG50</f>
        <v>0.35645357645079284</v>
      </c>
      <c r="AH50" s="396">
        <f>'3. BL Demand'!AH50</f>
        <v>0.3493880459554512</v>
      </c>
      <c r="AI50" s="396">
        <f>'3. BL Demand'!AI50</f>
        <v>0.3424625665760998</v>
      </c>
      <c r="AJ50" s="454">
        <f>'3. BL Demand'!AJ50</f>
        <v>0.33567436225578084</v>
      </c>
      <c r="AK50" s="454">
        <f>'3. BL Demand'!AK50</f>
        <v>0.32902071196381938</v>
      </c>
      <c r="AL50" s="454">
        <f>'3. BL Demand'!AL50</f>
        <v>0.32249894860510525</v>
      </c>
      <c r="AM50" s="454">
        <f>'3. BL Demand'!AM50</f>
        <v>0.3161064579509974</v>
      </c>
      <c r="AN50" s="454">
        <f>'3. BL Demand'!AN50</f>
        <v>0.3098406775914182</v>
      </c>
      <c r="AO50" s="454">
        <f>'3. BL Demand'!AO50</f>
        <v>0.30369909590771849</v>
      </c>
    </row>
    <row r="51" spans="1:41" ht="15.75" thickBot="1" x14ac:dyDescent="0.25">
      <c r="A51" s="224"/>
      <c r="B51" s="943"/>
      <c r="C51" s="552" t="s">
        <v>718</v>
      </c>
      <c r="D51" s="553" t="s">
        <v>307</v>
      </c>
      <c r="E51" s="548" t="s">
        <v>719</v>
      </c>
      <c r="F51" s="555" t="s">
        <v>272</v>
      </c>
      <c r="G51" s="555">
        <v>2</v>
      </c>
      <c r="H51" s="469">
        <f>H38+H39+H40+H41+H48+H49+H50</f>
        <v>19.950939621198344</v>
      </c>
      <c r="I51" s="500">
        <f t="shared" ref="I51:AJ51" si="21">I38+I39+I40+I41+I48+I49+I50</f>
        <v>19.816413802753196</v>
      </c>
      <c r="J51" s="500">
        <f t="shared" si="21"/>
        <v>19.873124623958795</v>
      </c>
      <c r="K51" s="500">
        <f>K38+K39+K40+K41+K48+K49+K50</f>
        <v>19.931510937374387</v>
      </c>
      <c r="L51" s="542">
        <f t="shared" si="21"/>
        <v>19.995950576015066</v>
      </c>
      <c r="M51" s="542">
        <f t="shared" si="21"/>
        <v>20.058360130167042</v>
      </c>
      <c r="N51" s="542">
        <f t="shared" si="21"/>
        <v>20.120132932891615</v>
      </c>
      <c r="O51" s="542">
        <f t="shared" si="21"/>
        <v>20.179691163580546</v>
      </c>
      <c r="P51" s="542">
        <f t="shared" si="21"/>
        <v>20.239062117800309</v>
      </c>
      <c r="Q51" s="542">
        <f t="shared" si="21"/>
        <v>20.299544127687032</v>
      </c>
      <c r="R51" s="542">
        <f t="shared" si="21"/>
        <v>20.360817566991958</v>
      </c>
      <c r="S51" s="542">
        <f t="shared" si="21"/>
        <v>20.422177507736613</v>
      </c>
      <c r="T51" s="542">
        <f t="shared" si="21"/>
        <v>20.483801255095081</v>
      </c>
      <c r="U51" s="542">
        <f t="shared" si="21"/>
        <v>20.545695979001657</v>
      </c>
      <c r="V51" s="542">
        <f t="shared" si="21"/>
        <v>20.607871776801019</v>
      </c>
      <c r="W51" s="542">
        <f t="shared" si="21"/>
        <v>20.670365412022417</v>
      </c>
      <c r="X51" s="542">
        <f t="shared" si="21"/>
        <v>20.73323507912318</v>
      </c>
      <c r="Y51" s="542">
        <f t="shared" si="21"/>
        <v>20.795971673973604</v>
      </c>
      <c r="Z51" s="542">
        <f t="shared" si="21"/>
        <v>20.857907482244389</v>
      </c>
      <c r="AA51" s="542">
        <f t="shared" si="21"/>
        <v>20.919996024876248</v>
      </c>
      <c r="AB51" s="542">
        <f t="shared" si="21"/>
        <v>20.982251899072732</v>
      </c>
      <c r="AC51" s="542">
        <f t="shared" si="21"/>
        <v>21.044627792941156</v>
      </c>
      <c r="AD51" s="542">
        <f t="shared" si="21"/>
        <v>21.106886708909478</v>
      </c>
      <c r="AE51" s="542">
        <f t="shared" si="21"/>
        <v>21.169093365730337</v>
      </c>
      <c r="AF51" s="542">
        <f t="shared" si="21"/>
        <v>21.231274013804239</v>
      </c>
      <c r="AG51" s="542">
        <f t="shared" si="21"/>
        <v>21.292221248150426</v>
      </c>
      <c r="AH51" s="542">
        <f t="shared" si="21"/>
        <v>21.35047911816239</v>
      </c>
      <c r="AI51" s="542">
        <f t="shared" si="21"/>
        <v>21.405962207808614</v>
      </c>
      <c r="AJ51" s="836">
        <f t="shared" si="21"/>
        <v>21.460218963310929</v>
      </c>
      <c r="AK51" s="836">
        <f t="shared" ref="AK51:AO51" si="22">AK38+AK39+AK40+AK41+AK48+AK49+AK50</f>
        <v>21.513180722938458</v>
      </c>
      <c r="AL51" s="836">
        <f t="shared" si="22"/>
        <v>21.56504205247597</v>
      </c>
      <c r="AM51" s="836">
        <f t="shared" si="22"/>
        <v>21.612002223412393</v>
      </c>
      <c r="AN51" s="836">
        <f t="shared" si="22"/>
        <v>21.65847970873391</v>
      </c>
      <c r="AO51" s="836">
        <f t="shared" si="22"/>
        <v>21.708723603171702</v>
      </c>
    </row>
    <row r="52" spans="1:41" x14ac:dyDescent="0.2">
      <c r="A52" s="224"/>
      <c r="B52" s="931" t="s">
        <v>309</v>
      </c>
      <c r="C52" s="473" t="s">
        <v>720</v>
      </c>
      <c r="D52" s="550" t="s">
        <v>311</v>
      </c>
      <c r="E52" s="533" t="s">
        <v>303</v>
      </c>
      <c r="F52" s="534" t="s">
        <v>272</v>
      </c>
      <c r="G52" s="830">
        <v>2</v>
      </c>
      <c r="H52" s="445">
        <f>'3. BL Demand'!H52</f>
        <v>0.70478351944231687</v>
      </c>
      <c r="I52" s="388">
        <f>'3. BL Demand'!I52</f>
        <v>0.71796427141907038</v>
      </c>
      <c r="J52" s="388">
        <f>'3. BL Demand'!J52</f>
        <v>0.72549812310538986</v>
      </c>
      <c r="K52" s="388">
        <f>'3. BL Demand'!K52</f>
        <v>0.73167503643629606</v>
      </c>
      <c r="L52" s="535">
        <f>'3. BL Demand'!L52</f>
        <v>0.73779925065239516</v>
      </c>
      <c r="M52" s="535">
        <f>'3. BL Demand'!M52</f>
        <v>0.74666783740530807</v>
      </c>
      <c r="N52" s="535">
        <f>'3. BL Demand'!N52</f>
        <v>0.75557287651210936</v>
      </c>
      <c r="O52" s="535">
        <f>'3. BL Demand'!O52</f>
        <v>0.7643282813611586</v>
      </c>
      <c r="P52" s="535">
        <f>'3. BL Demand'!P52</f>
        <v>0.77204634760303448</v>
      </c>
      <c r="Q52" s="535">
        <f>'3. BL Demand'!Q52</f>
        <v>0.77870691652596724</v>
      </c>
      <c r="R52" s="535">
        <f>'3. BL Demand'!R52</f>
        <v>0.7871209970063574</v>
      </c>
      <c r="S52" s="535">
        <f>'3. BL Demand'!S52</f>
        <v>0.79720349781534605</v>
      </c>
      <c r="T52" s="535">
        <f>'3. BL Demand'!T52</f>
        <v>0.80873711721214936</v>
      </c>
      <c r="U52" s="535">
        <f>'3. BL Demand'!U52</f>
        <v>0.81800000273642948</v>
      </c>
      <c r="V52" s="535">
        <f>'3. BL Demand'!V52</f>
        <v>0.82800704198012687</v>
      </c>
      <c r="W52" s="535">
        <f>'3. BL Demand'!W52</f>
        <v>0.84195324816282668</v>
      </c>
      <c r="X52" s="535">
        <f>'3. BL Demand'!X52</f>
        <v>0.85524758972622661</v>
      </c>
      <c r="Y52" s="535">
        <f>'3. BL Demand'!Y52</f>
        <v>0.86664785245060194</v>
      </c>
      <c r="Z52" s="535">
        <f>'3. BL Demand'!Z52</f>
        <v>0.8753225327645705</v>
      </c>
      <c r="AA52" s="535">
        <f>'3. BL Demand'!AA52</f>
        <v>0.8825116520683659</v>
      </c>
      <c r="AB52" s="535">
        <f>'3. BL Demand'!AB52</f>
        <v>0.88944191506099746</v>
      </c>
      <c r="AC52" s="535">
        <f>'3. BL Demand'!AC52</f>
        <v>0.89603199388268695</v>
      </c>
      <c r="AD52" s="535">
        <f>'3. BL Demand'!AD52</f>
        <v>0.90238737264788504</v>
      </c>
      <c r="AE52" s="535">
        <f>'3. BL Demand'!AE52</f>
        <v>0.90834600511625463</v>
      </c>
      <c r="AF52" s="535">
        <f>'3. BL Demand'!AF52</f>
        <v>0.91412486423084915</v>
      </c>
      <c r="AG52" s="535">
        <f>'3. BL Demand'!AG52</f>
        <v>0.91978141856292495</v>
      </c>
      <c r="AH52" s="535">
        <f>'3. BL Demand'!AH52</f>
        <v>0.92527357734252291</v>
      </c>
      <c r="AI52" s="535">
        <f>'3. BL Demand'!AI52</f>
        <v>0.9306526890480018</v>
      </c>
      <c r="AJ52" s="528">
        <f>'3. BL Demand'!AJ52</f>
        <v>0.93597234650106109</v>
      </c>
      <c r="AK52" s="528">
        <f>'3. BL Demand'!AK52</f>
        <v>0.94121223793018727</v>
      </c>
      <c r="AL52" s="528">
        <f>'3. BL Demand'!AL52</f>
        <v>0.94633890613559202</v>
      </c>
      <c r="AM52" s="528">
        <f>'3. BL Demand'!AM52</f>
        <v>0.95123784351210638</v>
      </c>
      <c r="AN52" s="528">
        <f>'3. BL Demand'!AN52</f>
        <v>0.95623187945863175</v>
      </c>
      <c r="AO52" s="528">
        <f>'3. BL Demand'!AO52</f>
        <v>0.96136595726533414</v>
      </c>
    </row>
    <row r="53" spans="1:41" x14ac:dyDescent="0.2">
      <c r="A53" s="224"/>
      <c r="B53" s="942"/>
      <c r="C53" s="490" t="s">
        <v>721</v>
      </c>
      <c r="D53" s="551" t="s">
        <v>313</v>
      </c>
      <c r="E53" s="533" t="s">
        <v>303</v>
      </c>
      <c r="F53" s="829" t="s">
        <v>272</v>
      </c>
      <c r="G53" s="537">
        <v>2</v>
      </c>
      <c r="H53" s="294">
        <f>'3. BL Demand'!H53</f>
        <v>0</v>
      </c>
      <c r="I53" s="500">
        <f>'3. BL Demand'!I53</f>
        <v>0</v>
      </c>
      <c r="J53" s="500">
        <f>'3. BL Demand'!J53</f>
        <v>0</v>
      </c>
      <c r="K53" s="500">
        <f>'3. BL Demand'!K53</f>
        <v>0</v>
      </c>
      <c r="L53" s="415">
        <f>'3. BL Demand'!L53</f>
        <v>0</v>
      </c>
      <c r="M53" s="415">
        <f>'3. BL Demand'!M53</f>
        <v>0</v>
      </c>
      <c r="N53" s="415">
        <f>'3. BL Demand'!N53</f>
        <v>0</v>
      </c>
      <c r="O53" s="415">
        <f>'3. BL Demand'!O53</f>
        <v>0</v>
      </c>
      <c r="P53" s="415">
        <f>'3. BL Demand'!P53</f>
        <v>0</v>
      </c>
      <c r="Q53" s="415">
        <f>'3. BL Demand'!Q53</f>
        <v>0</v>
      </c>
      <c r="R53" s="415">
        <f>'3. BL Demand'!R53</f>
        <v>0</v>
      </c>
      <c r="S53" s="415">
        <f>'3. BL Demand'!S53</f>
        <v>0</v>
      </c>
      <c r="T53" s="415">
        <f>'3. BL Demand'!T53</f>
        <v>0</v>
      </c>
      <c r="U53" s="415">
        <f>'3. BL Demand'!U53</f>
        <v>0</v>
      </c>
      <c r="V53" s="415">
        <f>'3. BL Demand'!V53</f>
        <v>0</v>
      </c>
      <c r="W53" s="415">
        <f>'3. BL Demand'!W53</f>
        <v>0</v>
      </c>
      <c r="X53" s="415">
        <f>'3. BL Demand'!X53</f>
        <v>0</v>
      </c>
      <c r="Y53" s="415">
        <f>'3. BL Demand'!Y53</f>
        <v>0</v>
      </c>
      <c r="Z53" s="415">
        <f>'3. BL Demand'!Z53</f>
        <v>0</v>
      </c>
      <c r="AA53" s="415">
        <f>'3. BL Demand'!AA53</f>
        <v>0</v>
      </c>
      <c r="AB53" s="415">
        <f>'3. BL Demand'!AB53</f>
        <v>0</v>
      </c>
      <c r="AC53" s="415">
        <f>'3. BL Demand'!AC53</f>
        <v>0</v>
      </c>
      <c r="AD53" s="415">
        <f>'3. BL Demand'!AD53</f>
        <v>0</v>
      </c>
      <c r="AE53" s="415">
        <f>'3. BL Demand'!AE53</f>
        <v>0</v>
      </c>
      <c r="AF53" s="415">
        <f>'3. BL Demand'!AF53</f>
        <v>0</v>
      </c>
      <c r="AG53" s="415">
        <f>'3. BL Demand'!AG53</f>
        <v>0</v>
      </c>
      <c r="AH53" s="415">
        <f>'3. BL Demand'!AH53</f>
        <v>0</v>
      </c>
      <c r="AI53" s="415">
        <f>'3. BL Demand'!AI53</f>
        <v>0</v>
      </c>
      <c r="AJ53" s="454">
        <f>'3. BL Demand'!AJ53</f>
        <v>0</v>
      </c>
      <c r="AK53" s="454">
        <f>'3. BL Demand'!AK53</f>
        <v>0</v>
      </c>
      <c r="AL53" s="454">
        <f>'3. BL Demand'!AL53</f>
        <v>0</v>
      </c>
      <c r="AM53" s="454">
        <f>'3. BL Demand'!AM53</f>
        <v>0</v>
      </c>
      <c r="AN53" s="454">
        <f>'3. BL Demand'!AN53</f>
        <v>0</v>
      </c>
      <c r="AO53" s="454">
        <f>'3. BL Demand'!AO53</f>
        <v>0</v>
      </c>
    </row>
    <row r="54" spans="1:41" x14ac:dyDescent="0.2">
      <c r="A54" s="195"/>
      <c r="B54" s="942"/>
      <c r="C54" s="490" t="s">
        <v>722</v>
      </c>
      <c r="D54" s="551" t="s">
        <v>315</v>
      </c>
      <c r="E54" s="533" t="s">
        <v>303</v>
      </c>
      <c r="F54" s="829" t="s">
        <v>272</v>
      </c>
      <c r="G54" s="537">
        <v>2</v>
      </c>
      <c r="H54" s="294">
        <f>'3. BL Demand'!H54</f>
        <v>10.454806187637809</v>
      </c>
      <c r="I54" s="376">
        <f>'3. BL Demand'!I54</f>
        <v>11.313865120338489</v>
      </c>
      <c r="J54" s="376">
        <f>'3. BL Demand'!J54</f>
        <v>11.764437453875992</v>
      </c>
      <c r="K54" s="500">
        <f>'3. BL Demand'!K54</f>
        <v>12.216390110211346</v>
      </c>
      <c r="L54" s="415">
        <f>'3. BL Demand'!L54</f>
        <v>12.66468276562842</v>
      </c>
      <c r="M54" s="415">
        <f>'3. BL Demand'!M54</f>
        <v>13.107433622607113</v>
      </c>
      <c r="N54" s="415">
        <f>'3. BL Demand'!N54</f>
        <v>13.543013008276418</v>
      </c>
      <c r="O54" s="415">
        <f>'3. BL Demand'!O54</f>
        <v>13.971699738371866</v>
      </c>
      <c r="P54" s="415">
        <f>'3. BL Demand'!P54</f>
        <v>14.395714380819488</v>
      </c>
      <c r="Q54" s="415">
        <f>'3. BL Demand'!Q54</f>
        <v>14.815511499424531</v>
      </c>
      <c r="R54" s="415">
        <f>'3. BL Demand'!R54</f>
        <v>15.230068390492132</v>
      </c>
      <c r="S54" s="415">
        <f>'3. BL Demand'!S54</f>
        <v>15.639419932433608</v>
      </c>
      <c r="T54" s="415">
        <f>'3. BL Demand'!T54</f>
        <v>16.043481104181588</v>
      </c>
      <c r="U54" s="415">
        <f>'3. BL Demand'!U54</f>
        <v>16.442242979411116</v>
      </c>
      <c r="V54" s="415">
        <f>'3. BL Demand'!V54</f>
        <v>16.835860248757452</v>
      </c>
      <c r="W54" s="415">
        <f>'3. BL Demand'!W54</f>
        <v>17.224642885441636</v>
      </c>
      <c r="X54" s="415">
        <f>'3. BL Demand'!X54</f>
        <v>17.608269335879829</v>
      </c>
      <c r="Y54" s="415">
        <f>'3. BL Demand'!Y54</f>
        <v>17.986082449556953</v>
      </c>
      <c r="Z54" s="415">
        <f>'3. BL Demand'!Z54</f>
        <v>18.359420966266505</v>
      </c>
      <c r="AA54" s="415">
        <f>'3. BL Demand'!AA54</f>
        <v>18.727489624132641</v>
      </c>
      <c r="AB54" s="415">
        <f>'3. BL Demand'!AB54</f>
        <v>19.090725370654539</v>
      </c>
      <c r="AC54" s="415">
        <f>'3. BL Demand'!AC54</f>
        <v>19.449002315456973</v>
      </c>
      <c r="AD54" s="415">
        <f>'3. BL Demand'!AD54</f>
        <v>19.802634895074252</v>
      </c>
      <c r="AE54" s="415">
        <f>'3. BL Demand'!AE54</f>
        <v>20.151675128117652</v>
      </c>
      <c r="AF54" s="415">
        <f>'3. BL Demand'!AF54</f>
        <v>20.495360746227131</v>
      </c>
      <c r="AG54" s="415">
        <f>'3. BL Demand'!AG54</f>
        <v>20.83379005261029</v>
      </c>
      <c r="AH54" s="415">
        <f>'3. BL Demand'!AH54</f>
        <v>21.167299620473631</v>
      </c>
      <c r="AI54" s="415">
        <f>'3. BL Demand'!AI54</f>
        <v>21.49704063156706</v>
      </c>
      <c r="AJ54" s="482">
        <f>'3. BL Demand'!AJ54</f>
        <v>21.820528465952769</v>
      </c>
      <c r="AK54" s="482">
        <f>'3. BL Demand'!AK54</f>
        <v>22.14105450446365</v>
      </c>
      <c r="AL54" s="482">
        <f>'3. BL Demand'!AL54</f>
        <v>22.452892093930931</v>
      </c>
      <c r="AM54" s="482">
        <f>'3. BL Demand'!AM54</f>
        <v>22.764514617627665</v>
      </c>
      <c r="AN54" s="482">
        <f>'3. BL Demand'!AN54</f>
        <v>23.072885239846794</v>
      </c>
      <c r="AO54" s="482">
        <f>'3. BL Demand'!AO54</f>
        <v>23.371792930665549</v>
      </c>
    </row>
    <row r="55" spans="1:41" x14ac:dyDescent="0.2">
      <c r="A55" s="195"/>
      <c r="B55" s="942"/>
      <c r="C55" s="490" t="s">
        <v>723</v>
      </c>
      <c r="D55" s="536" t="s">
        <v>317</v>
      </c>
      <c r="E55" s="533" t="s">
        <v>303</v>
      </c>
      <c r="F55" s="537" t="s">
        <v>272</v>
      </c>
      <c r="G55" s="544">
        <v>2</v>
      </c>
      <c r="H55" s="469">
        <f>'3. BL Demand'!H55</f>
        <v>22.956143541017099</v>
      </c>
      <c r="I55" s="500">
        <f>'3. BL Demand'!I55</f>
        <v>22.234869922674186</v>
      </c>
      <c r="J55" s="500">
        <f>'3. BL Demand'!J55</f>
        <v>21.84684007072099</v>
      </c>
      <c r="K55" s="376">
        <f>'3. BL Demand'!K55</f>
        <v>21.467193554266704</v>
      </c>
      <c r="L55" s="415">
        <f>'3. BL Demand'!L55</f>
        <v>21.089093785306499</v>
      </c>
      <c r="M55" s="415">
        <f>'3. BL Demand'!M55</f>
        <v>20.715234684750847</v>
      </c>
      <c r="N55" s="415">
        <f>'3. BL Demand'!N55</f>
        <v>20.345733763559579</v>
      </c>
      <c r="O55" s="415">
        <f>'3. BL Demand'!O55</f>
        <v>19.981985119928922</v>
      </c>
      <c r="P55" s="415">
        <f>'3. BL Demand'!P55</f>
        <v>19.623927533906972</v>
      </c>
      <c r="Q55" s="415">
        <f>'3. BL Demand'!Q55</f>
        <v>19.271095457855669</v>
      </c>
      <c r="R55" s="415">
        <f>'3. BL Demand'!R55</f>
        <v>18.923211642369992</v>
      </c>
      <c r="S55" s="415">
        <f>'3. BL Demand'!S55</f>
        <v>18.580585005406412</v>
      </c>
      <c r="T55" s="415">
        <f>'3. BL Demand'!T55</f>
        <v>18.243457564031512</v>
      </c>
      <c r="U55" s="415">
        <f>'3. BL Demand'!U55</f>
        <v>17.911963192898266</v>
      </c>
      <c r="V55" s="415">
        <f>'3. BL Demand'!V55</f>
        <v>17.586056655943594</v>
      </c>
      <c r="W55" s="415">
        <f>'3. BL Demand'!W55</f>
        <v>17.265870669606272</v>
      </c>
      <c r="X55" s="415">
        <f>'3. BL Demand'!X55</f>
        <v>16.951359746004144</v>
      </c>
      <c r="Y55" s="415">
        <f>'3. BL Demand'!Y55</f>
        <v>16.64246992257711</v>
      </c>
      <c r="Z55" s="415">
        <f>'3. BL Demand'!Z55</f>
        <v>16.339732903161568</v>
      </c>
      <c r="AA55" s="415">
        <f>'3. BL Demand'!AA55</f>
        <v>16.042430121703777</v>
      </c>
      <c r="AB55" s="415">
        <f>'3. BL Demand'!AB55</f>
        <v>15.7506636350839</v>
      </c>
      <c r="AC55" s="415">
        <f>'3. BL Demand'!AC55</f>
        <v>15.464338280631825</v>
      </c>
      <c r="AD55" s="415">
        <f>'3. BL Demand'!AD55</f>
        <v>15.183502844652503</v>
      </c>
      <c r="AE55" s="415">
        <f>'3. BL Demand'!AE55</f>
        <v>14.908049034689478</v>
      </c>
      <c r="AF55" s="415">
        <f>'3. BL Demand'!AF55</f>
        <v>14.637736248563602</v>
      </c>
      <c r="AG55" s="415">
        <f>'3. BL Demand'!AG55</f>
        <v>14.372820195277392</v>
      </c>
      <c r="AH55" s="415">
        <f>'3. BL Demand'!AH55</f>
        <v>14.11355530518091</v>
      </c>
      <c r="AI55" s="415">
        <f>'3. BL Demand'!AI55</f>
        <v>13.860006841232025</v>
      </c>
      <c r="AJ55" s="482">
        <f>'3. BL Demand'!AJ55</f>
        <v>13.611175294792851</v>
      </c>
      <c r="AK55" s="482">
        <f>'3. BL Demand'!AK55</f>
        <v>13.367534008809864</v>
      </c>
      <c r="AL55" s="482">
        <f>'3. BL Demand'!AL55</f>
        <v>13.128054269671638</v>
      </c>
      <c r="AM55" s="482">
        <f>'3. BL Demand'!AM55</f>
        <v>12.89469828067114</v>
      </c>
      <c r="AN55" s="482">
        <f>'3. BL Demand'!AN55</f>
        <v>12.666283622083245</v>
      </c>
      <c r="AO55" s="482">
        <f>'3. BL Demand'!AO55</f>
        <v>12.44121786557402</v>
      </c>
    </row>
    <row r="56" spans="1:41" ht="15.75" thickBot="1" x14ac:dyDescent="0.25">
      <c r="A56" s="195"/>
      <c r="B56" s="943"/>
      <c r="C56" s="546" t="s">
        <v>724</v>
      </c>
      <c r="D56" s="547" t="s">
        <v>319</v>
      </c>
      <c r="E56" s="548" t="s">
        <v>725</v>
      </c>
      <c r="F56" s="614" t="s">
        <v>272</v>
      </c>
      <c r="G56" s="564">
        <v>2</v>
      </c>
      <c r="H56" s="306">
        <f t="shared" ref="H56:AJ56" si="23">H54+H55+H52+H53</f>
        <v>34.115733248097222</v>
      </c>
      <c r="I56" s="382">
        <f t="shared" si="23"/>
        <v>34.266699314431747</v>
      </c>
      <c r="J56" s="382">
        <f t="shared" si="23"/>
        <v>34.336775647702375</v>
      </c>
      <c r="K56" s="382">
        <f t="shared" si="23"/>
        <v>34.415258700914343</v>
      </c>
      <c r="L56" s="383">
        <f t="shared" si="23"/>
        <v>34.49157580158731</v>
      </c>
      <c r="M56" s="383">
        <f t="shared" si="23"/>
        <v>34.569336144763263</v>
      </c>
      <c r="N56" s="383">
        <f t="shared" si="23"/>
        <v>34.644319648348109</v>
      </c>
      <c r="O56" s="383">
        <f t="shared" si="23"/>
        <v>34.718013139661949</v>
      </c>
      <c r="P56" s="383">
        <f t="shared" si="23"/>
        <v>34.791688262329501</v>
      </c>
      <c r="Q56" s="383">
        <f t="shared" si="23"/>
        <v>34.865313873806166</v>
      </c>
      <c r="R56" s="383">
        <f t="shared" si="23"/>
        <v>34.940401029868482</v>
      </c>
      <c r="S56" s="383">
        <f t="shared" si="23"/>
        <v>35.017208435655363</v>
      </c>
      <c r="T56" s="383">
        <f t="shared" si="23"/>
        <v>35.095675785425243</v>
      </c>
      <c r="U56" s="383">
        <f t="shared" si="23"/>
        <v>35.172206175045815</v>
      </c>
      <c r="V56" s="383">
        <f t="shared" si="23"/>
        <v>35.249923946681179</v>
      </c>
      <c r="W56" s="383">
        <f t="shared" si="23"/>
        <v>35.332466803210735</v>
      </c>
      <c r="X56" s="383">
        <f t="shared" si="23"/>
        <v>35.414876671610195</v>
      </c>
      <c r="Y56" s="383">
        <f t="shared" si="23"/>
        <v>35.495200224584671</v>
      </c>
      <c r="Z56" s="383">
        <f t="shared" si="23"/>
        <v>35.574476402192644</v>
      </c>
      <c r="AA56" s="383">
        <f t="shared" si="23"/>
        <v>35.652431397904785</v>
      </c>
      <c r="AB56" s="383">
        <f t="shared" si="23"/>
        <v>35.730830920799434</v>
      </c>
      <c r="AC56" s="383">
        <f t="shared" si="23"/>
        <v>35.809372589971488</v>
      </c>
      <c r="AD56" s="383">
        <f t="shared" si="23"/>
        <v>35.888525112374644</v>
      </c>
      <c r="AE56" s="383">
        <f t="shared" si="23"/>
        <v>35.968070167923386</v>
      </c>
      <c r="AF56" s="383">
        <f t="shared" si="23"/>
        <v>36.047221859021583</v>
      </c>
      <c r="AG56" s="383">
        <f t="shared" si="23"/>
        <v>36.126391666450608</v>
      </c>
      <c r="AH56" s="383">
        <f t="shared" si="23"/>
        <v>36.206128502997061</v>
      </c>
      <c r="AI56" s="383">
        <f t="shared" si="23"/>
        <v>36.287700161847084</v>
      </c>
      <c r="AJ56" s="427">
        <f t="shared" si="23"/>
        <v>36.36767610724668</v>
      </c>
      <c r="AK56" s="427">
        <f t="shared" ref="AK56:AO56" si="24">AK54+AK55+AK52+AK53</f>
        <v>36.449800751203703</v>
      </c>
      <c r="AL56" s="427">
        <f t="shared" si="24"/>
        <v>36.527285269738165</v>
      </c>
      <c r="AM56" s="427">
        <f t="shared" si="24"/>
        <v>36.610450741810908</v>
      </c>
      <c r="AN56" s="427">
        <f t="shared" si="24"/>
        <v>36.695400741388674</v>
      </c>
      <c r="AO56" s="427">
        <f t="shared" si="24"/>
        <v>36.774376753504903</v>
      </c>
    </row>
    <row r="57" spans="1:41" ht="25.5" x14ac:dyDescent="0.2">
      <c r="A57" s="195"/>
      <c r="B57" s="939" t="s">
        <v>321</v>
      </c>
      <c r="C57" s="615" t="s">
        <v>726</v>
      </c>
      <c r="D57" s="616" t="s">
        <v>323</v>
      </c>
      <c r="E57" s="617" t="s">
        <v>727</v>
      </c>
      <c r="F57" s="566" t="s">
        <v>325</v>
      </c>
      <c r="G57" s="618">
        <v>1</v>
      </c>
      <c r="H57" s="589">
        <f>H54/H41</f>
        <v>1.4973721309485817</v>
      </c>
      <c r="I57" s="619">
        <f t="shared" ref="I57:AJ57" si="25">I54/I41</f>
        <v>1.565195880403903</v>
      </c>
      <c r="J57" s="619">
        <f t="shared" si="25"/>
        <v>1.5759207178247063</v>
      </c>
      <c r="K57" s="619">
        <f t="shared" si="25"/>
        <v>1.5865503942741084</v>
      </c>
      <c r="L57" s="620">
        <f t="shared" si="25"/>
        <v>1.5956007776655583</v>
      </c>
      <c r="M57" s="620">
        <f t="shared" si="25"/>
        <v>1.6045030857673581</v>
      </c>
      <c r="N57" s="620">
        <f t="shared" si="25"/>
        <v>1.6128228323265403</v>
      </c>
      <c r="O57" s="620">
        <f t="shared" si="25"/>
        <v>1.6209286001321335</v>
      </c>
      <c r="P57" s="620">
        <f t="shared" si="25"/>
        <v>1.628729965912294</v>
      </c>
      <c r="Q57" s="620">
        <f t="shared" si="25"/>
        <v>1.636070391941765</v>
      </c>
      <c r="R57" s="620">
        <f t="shared" si="25"/>
        <v>1.6429223651062692</v>
      </c>
      <c r="S57" s="620">
        <f t="shared" si="25"/>
        <v>1.6494375351157571</v>
      </c>
      <c r="T57" s="620">
        <f t="shared" si="25"/>
        <v>1.6555964815621027</v>
      </c>
      <c r="U57" s="620">
        <f t="shared" si="25"/>
        <v>1.6614157192858987</v>
      </c>
      <c r="V57" s="620">
        <f t="shared" si="25"/>
        <v>1.6669254859211529</v>
      </c>
      <c r="W57" s="620">
        <f t="shared" si="25"/>
        <v>1.6721639241685471</v>
      </c>
      <c r="X57" s="620">
        <f t="shared" si="25"/>
        <v>1.6771022546969181</v>
      </c>
      <c r="Y57" s="620">
        <f t="shared" si="25"/>
        <v>1.6817686163528089</v>
      </c>
      <c r="Z57" s="620">
        <f t="shared" si="25"/>
        <v>1.6863967555022839</v>
      </c>
      <c r="AA57" s="620">
        <f t="shared" si="25"/>
        <v>1.6907718954914168</v>
      </c>
      <c r="AB57" s="620">
        <f t="shared" si="25"/>
        <v>1.6949387280922747</v>
      </c>
      <c r="AC57" s="620">
        <f t="shared" si="25"/>
        <v>1.6988985083265209</v>
      </c>
      <c r="AD57" s="620">
        <f t="shared" si="25"/>
        <v>1.7027170985581452</v>
      </c>
      <c r="AE57" s="620">
        <f t="shared" si="25"/>
        <v>1.7063918445274755</v>
      </c>
      <c r="AF57" s="620">
        <f t="shared" si="25"/>
        <v>1.7098574401575763</v>
      </c>
      <c r="AG57" s="620">
        <f t="shared" si="25"/>
        <v>1.7132918345348156</v>
      </c>
      <c r="AH57" s="620">
        <f t="shared" si="25"/>
        <v>1.7169171653487809</v>
      </c>
      <c r="AI57" s="620">
        <f t="shared" si="25"/>
        <v>1.7208272936627191</v>
      </c>
      <c r="AJ57" s="621">
        <f t="shared" si="25"/>
        <v>1.7246081353581335</v>
      </c>
      <c r="AK57" s="621">
        <f t="shared" ref="AK57:AO57" si="26">AK54/AK41</f>
        <v>1.7285275782735632</v>
      </c>
      <c r="AL57" s="621">
        <f t="shared" si="26"/>
        <v>1.732110880354008</v>
      </c>
      <c r="AM57" s="621">
        <f t="shared" si="26"/>
        <v>1.7365021285597542</v>
      </c>
      <c r="AN57" s="621">
        <f t="shared" si="26"/>
        <v>1.7408824460371473</v>
      </c>
      <c r="AO57" s="621">
        <f t="shared" si="26"/>
        <v>1.7442479800164512</v>
      </c>
    </row>
    <row r="58" spans="1:41" ht="15.75" thickBot="1" x14ac:dyDescent="0.25">
      <c r="A58" s="195"/>
      <c r="B58" s="934"/>
      <c r="C58" s="546" t="s">
        <v>728</v>
      </c>
      <c r="D58" s="562" t="s">
        <v>327</v>
      </c>
      <c r="E58" s="548" t="s">
        <v>328</v>
      </c>
      <c r="F58" s="563" t="s">
        <v>325</v>
      </c>
      <c r="G58" s="564">
        <v>1</v>
      </c>
      <c r="H58" s="890">
        <f>H55/H49</f>
        <v>2.5192554656298416</v>
      </c>
      <c r="I58" s="891">
        <f t="shared" ref="I58:AJ58" si="27">I55/I49</f>
        <v>2.5397895986683441</v>
      </c>
      <c r="J58" s="891">
        <f t="shared" si="27"/>
        <v>2.5459314813117522</v>
      </c>
      <c r="K58" s="891">
        <f t="shared" si="27"/>
        <v>2.5522798311451687</v>
      </c>
      <c r="L58" s="832">
        <f>L55/L49</f>
        <v>2.5580313895438134</v>
      </c>
      <c r="M58" s="832">
        <f t="shared" si="27"/>
        <v>2.5634965879857083</v>
      </c>
      <c r="N58" s="832">
        <f t="shared" si="27"/>
        <v>2.5686869408609398</v>
      </c>
      <c r="O58" s="832">
        <f t="shared" si="27"/>
        <v>2.5737797908546192</v>
      </c>
      <c r="P58" s="832">
        <f t="shared" si="27"/>
        <v>2.5787760102981139</v>
      </c>
      <c r="Q58" s="832">
        <f t="shared" si="27"/>
        <v>2.5836223172120385</v>
      </c>
      <c r="R58" s="832">
        <f t="shared" si="27"/>
        <v>2.5882868507359138</v>
      </c>
      <c r="S58" s="832">
        <f t="shared" si="27"/>
        <v>2.5928170718353329</v>
      </c>
      <c r="T58" s="832">
        <f t="shared" si="27"/>
        <v>2.5972549312299265</v>
      </c>
      <c r="U58" s="832">
        <f t="shared" si="27"/>
        <v>2.6016301176380923</v>
      </c>
      <c r="V58" s="832">
        <f t="shared" si="27"/>
        <v>2.6059481238312689</v>
      </c>
      <c r="W58" s="832">
        <f t="shared" si="27"/>
        <v>2.6102416565800852</v>
      </c>
      <c r="X58" s="832">
        <f t="shared" si="27"/>
        <v>2.6145184333714164</v>
      </c>
      <c r="Y58" s="832">
        <f t="shared" si="27"/>
        <v>2.6187852302133652</v>
      </c>
      <c r="Z58" s="832">
        <f t="shared" si="27"/>
        <v>2.6231431400844523</v>
      </c>
      <c r="AA58" s="832">
        <f t="shared" si="27"/>
        <v>2.6274963883929376</v>
      </c>
      <c r="AB58" s="832">
        <f t="shared" si="27"/>
        <v>2.6318780567081341</v>
      </c>
      <c r="AC58" s="832">
        <f t="shared" si="27"/>
        <v>2.6362899991148185</v>
      </c>
      <c r="AD58" s="832">
        <f t="shared" si="27"/>
        <v>2.640758891269968</v>
      </c>
      <c r="AE58" s="832">
        <f t="shared" si="27"/>
        <v>2.645285325800478</v>
      </c>
      <c r="AF58" s="832">
        <f t="shared" si="27"/>
        <v>2.6498455575052287</v>
      </c>
      <c r="AG58" s="832">
        <f t="shared" si="27"/>
        <v>2.6545051494970413</v>
      </c>
      <c r="AH58" s="832">
        <f t="shared" si="27"/>
        <v>2.6593343525429507</v>
      </c>
      <c r="AI58" s="832">
        <f t="shared" si="27"/>
        <v>2.6643722001579535</v>
      </c>
      <c r="AJ58" s="835">
        <f t="shared" si="27"/>
        <v>2.6694513529192556</v>
      </c>
      <c r="AK58" s="835">
        <f t="shared" ref="AK58:AO58" si="28">AK55/AK49</f>
        <v>2.6746848392241582</v>
      </c>
      <c r="AL58" s="835">
        <f t="shared" si="28"/>
        <v>2.6798878294713586</v>
      </c>
      <c r="AM58" s="835">
        <f t="shared" si="28"/>
        <v>2.6854827828506682</v>
      </c>
      <c r="AN58" s="835">
        <f t="shared" si="28"/>
        <v>2.6912579817962596</v>
      </c>
      <c r="AO58" s="835">
        <f t="shared" si="28"/>
        <v>2.6968944679115054</v>
      </c>
    </row>
    <row r="59" spans="1:41" x14ac:dyDescent="0.2">
      <c r="A59" s="195"/>
      <c r="B59" s="939" t="s">
        <v>329</v>
      </c>
      <c r="C59" s="622" t="s">
        <v>729</v>
      </c>
      <c r="D59" s="623" t="s">
        <v>331</v>
      </c>
      <c r="E59" s="565" t="s">
        <v>730</v>
      </c>
      <c r="F59" s="559" t="s">
        <v>208</v>
      </c>
      <c r="G59" s="566">
        <v>0</v>
      </c>
      <c r="H59" s="567">
        <f>H41/(H41+H49)</f>
        <v>0.43382252936636168</v>
      </c>
      <c r="I59" s="568">
        <f t="shared" ref="I59:AJ59" si="29">I41/(I41+I49)</f>
        <v>0.45225528109949803</v>
      </c>
      <c r="J59" s="568">
        <f t="shared" si="29"/>
        <v>0.46522668066607792</v>
      </c>
      <c r="K59" s="568">
        <f t="shared" si="29"/>
        <v>0.4779337248890359</v>
      </c>
      <c r="L59" s="569">
        <f t="shared" si="29"/>
        <v>0.49051335264016871</v>
      </c>
      <c r="M59" s="569">
        <f t="shared" si="29"/>
        <v>0.5027170215490675</v>
      </c>
      <c r="N59" s="569">
        <f t="shared" si="29"/>
        <v>0.51459795435545996</v>
      </c>
      <c r="O59" s="569">
        <f t="shared" si="29"/>
        <v>0.52612096573682243</v>
      </c>
      <c r="P59" s="569">
        <f t="shared" si="29"/>
        <v>0.53735408599007617</v>
      </c>
      <c r="Q59" s="569">
        <f t="shared" si="29"/>
        <v>0.54833942504736111</v>
      </c>
      <c r="R59" s="569">
        <f t="shared" si="29"/>
        <v>0.55907330981123604</v>
      </c>
      <c r="S59" s="569">
        <f t="shared" si="29"/>
        <v>0.56954329232775769</v>
      </c>
      <c r="T59" s="569">
        <f t="shared" si="29"/>
        <v>0.57976038176986011</v>
      </c>
      <c r="U59" s="569">
        <f t="shared" si="29"/>
        <v>0.58973091933837485</v>
      </c>
      <c r="V59" s="569">
        <f t="shared" si="29"/>
        <v>0.5994611652528985</v>
      </c>
      <c r="W59" s="569">
        <f t="shared" si="29"/>
        <v>0.60895782175079105</v>
      </c>
      <c r="X59" s="569">
        <f t="shared" si="29"/>
        <v>0.61822783675270843</v>
      </c>
      <c r="Y59" s="569">
        <f t="shared" si="29"/>
        <v>0.62726583866200858</v>
      </c>
      <c r="Z59" s="569">
        <f t="shared" si="29"/>
        <v>0.63606424530339534</v>
      </c>
      <c r="AA59" s="569">
        <f t="shared" si="29"/>
        <v>0.64464939296442092</v>
      </c>
      <c r="AB59" s="569">
        <f t="shared" si="29"/>
        <v>0.65302693550326874</v>
      </c>
      <c r="AC59" s="569">
        <f t="shared" si="29"/>
        <v>0.66120118153228102</v>
      </c>
      <c r="AD59" s="569">
        <f t="shared" si="29"/>
        <v>0.66917289591550211</v>
      </c>
      <c r="AE59" s="569">
        <f t="shared" si="29"/>
        <v>0.6769486149262246</v>
      </c>
      <c r="AF59" s="569">
        <f t="shared" si="29"/>
        <v>0.68453392270430813</v>
      </c>
      <c r="AG59" s="569">
        <f t="shared" si="29"/>
        <v>0.69191319670149543</v>
      </c>
      <c r="AH59" s="569">
        <f t="shared" si="29"/>
        <v>0.69906876423995123</v>
      </c>
      <c r="AI59" s="569">
        <f t="shared" si="29"/>
        <v>0.70600739356653286</v>
      </c>
      <c r="AJ59" s="624">
        <f t="shared" si="29"/>
        <v>0.71276132777265244</v>
      </c>
      <c r="AK59" s="624">
        <f t="shared" ref="AK59:AO59" si="30">AK41/(AK41+AK49)</f>
        <v>0.71933517308453199</v>
      </c>
      <c r="AL59" s="624">
        <f t="shared" si="30"/>
        <v>0.72573737101680658</v>
      </c>
      <c r="AM59" s="624">
        <f t="shared" si="30"/>
        <v>0.73191776934625141</v>
      </c>
      <c r="AN59" s="624">
        <f t="shared" si="30"/>
        <v>0.73794813393635061</v>
      </c>
      <c r="AO59" s="624">
        <f t="shared" si="30"/>
        <v>0.74389117295932938</v>
      </c>
    </row>
    <row r="60" spans="1:41" ht="15.75" thickBot="1" x14ac:dyDescent="0.25">
      <c r="A60" s="195"/>
      <c r="B60" s="934"/>
      <c r="C60" s="546" t="s">
        <v>731</v>
      </c>
      <c r="D60" s="562" t="s">
        <v>334</v>
      </c>
      <c r="E60" s="548" t="s">
        <v>732</v>
      </c>
      <c r="F60" s="564" t="s">
        <v>208</v>
      </c>
      <c r="G60" s="563">
        <v>0</v>
      </c>
      <c r="H60" s="571">
        <f>H41/(H41+H48+H50+H49)</f>
        <v>0.41196707160365004</v>
      </c>
      <c r="I60" s="625">
        <f t="shared" ref="I60:AJ60" si="31">I41/(I41+I48+I50+I49)</f>
        <v>0.42976579015236582</v>
      </c>
      <c r="J60" s="625">
        <f t="shared" si="31"/>
        <v>0.442270356822692</v>
      </c>
      <c r="K60" s="625">
        <f t="shared" si="31"/>
        <v>0.4545305467488876</v>
      </c>
      <c r="L60" s="573">
        <f t="shared" si="31"/>
        <v>0.46667867822639897</v>
      </c>
      <c r="M60" s="573">
        <f t="shared" si="31"/>
        <v>0.47847308813236089</v>
      </c>
      <c r="N60" s="573">
        <f t="shared" si="31"/>
        <v>0.48996462709625849</v>
      </c>
      <c r="O60" s="573">
        <f t="shared" si="31"/>
        <v>0.501118297587962</v>
      </c>
      <c r="P60" s="573">
        <f t="shared" si="31"/>
        <v>0.51199955267968056</v>
      </c>
      <c r="Q60" s="573">
        <f t="shared" si="31"/>
        <v>0.52264882613540886</v>
      </c>
      <c r="R60" s="573">
        <f t="shared" si="31"/>
        <v>0.53306201698587985</v>
      </c>
      <c r="S60" s="573">
        <f t="shared" si="31"/>
        <v>0.54322644076721138</v>
      </c>
      <c r="T60" s="573">
        <f t="shared" si="31"/>
        <v>0.55315231423184086</v>
      </c>
      <c r="U60" s="573">
        <f t="shared" si="31"/>
        <v>0.56284532839384849</v>
      </c>
      <c r="V60" s="573">
        <f t="shared" si="31"/>
        <v>0.5723111213514368</v>
      </c>
      <c r="W60" s="573">
        <f t="shared" si="31"/>
        <v>0.58155579026129334</v>
      </c>
      <c r="X60" s="573">
        <f t="shared" si="31"/>
        <v>0.59058570000603805</v>
      </c>
      <c r="Y60" s="573">
        <f t="shared" si="31"/>
        <v>0.59939514006773442</v>
      </c>
      <c r="Z60" s="573">
        <f t="shared" si="31"/>
        <v>0.60797621109897204</v>
      </c>
      <c r="AA60" s="573">
        <f t="shared" si="31"/>
        <v>0.61635436877340843</v>
      </c>
      <c r="AB60" s="573">
        <f t="shared" si="31"/>
        <v>0.62453478986064537</v>
      </c>
      <c r="AC60" s="573">
        <f t="shared" si="31"/>
        <v>0.63252134587535758</v>
      </c>
      <c r="AD60" s="573">
        <f t="shared" si="31"/>
        <v>0.64031442827916696</v>
      </c>
      <c r="AE60" s="573">
        <f t="shared" si="31"/>
        <v>0.64792013096675671</v>
      </c>
      <c r="AF60" s="573">
        <f t="shared" si="31"/>
        <v>0.65534362963365456</v>
      </c>
      <c r="AG60" s="573">
        <f t="shared" si="31"/>
        <v>0.6625691467082846</v>
      </c>
      <c r="AH60" s="573">
        <f t="shared" si="31"/>
        <v>0.6695788266527728</v>
      </c>
      <c r="AI60" s="573">
        <f t="shared" si="31"/>
        <v>0.67637896929622543</v>
      </c>
      <c r="AJ60" s="574">
        <f t="shared" si="31"/>
        <v>0.683001151376599</v>
      </c>
      <c r="AK60" s="574">
        <f t="shared" ref="AK60:AO60" si="32">AK41/(AK41+AK48+AK50+AK49)</f>
        <v>0.68944963307735374</v>
      </c>
      <c r="AL60" s="574">
        <f t="shared" si="32"/>
        <v>0.69573249726699538</v>
      </c>
      <c r="AM60" s="574">
        <f t="shared" si="32"/>
        <v>0.70179963228680708</v>
      </c>
      <c r="AN60" s="574">
        <f t="shared" si="32"/>
        <v>0.70772200841667554</v>
      </c>
      <c r="AO60" s="574">
        <f t="shared" si="32"/>
        <v>0.71356180135058367</v>
      </c>
    </row>
    <row r="61" spans="1:41" x14ac:dyDescent="0.2">
      <c r="A61" s="341"/>
      <c r="B61" s="342"/>
      <c r="C61" s="172"/>
      <c r="D61" s="172"/>
      <c r="E61" s="343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</row>
    <row r="62" spans="1:41" x14ac:dyDescent="0.2">
      <c r="A62" s="226"/>
      <c r="B62" s="226"/>
      <c r="C62" s="226"/>
      <c r="D62" s="154" t="str">
        <f>'TITLE PAGE'!B9</f>
        <v>Company:</v>
      </c>
      <c r="E62" s="156" t="str">
        <f>'TITLE PAGE'!D9</f>
        <v>Dŵr Cymru Welsh Water</v>
      </c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</row>
    <row r="63" spans="1:41" x14ac:dyDescent="0.2">
      <c r="A63" s="226"/>
      <c r="B63" s="226"/>
      <c r="C63" s="226"/>
      <c r="D63" s="158" t="str">
        <f>'TITLE PAGE'!B10</f>
        <v>Resource Zone Name:</v>
      </c>
      <c r="E63" s="160" t="str">
        <f>'TITLE PAGE'!D10</f>
        <v>Lleyn Harlech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ht="18" x14ac:dyDescent="0.25">
      <c r="A64" s="226"/>
      <c r="B64" s="226"/>
      <c r="C64" s="226"/>
      <c r="D64" s="158" t="str">
        <f>'TITLE PAGE'!B11</f>
        <v>Resource Zone Number:</v>
      </c>
      <c r="E64" s="163">
        <f>'TITLE PAGE'!D11</f>
        <v>8034</v>
      </c>
      <c r="F64" s="226"/>
      <c r="G64" s="226"/>
      <c r="H64" s="226"/>
      <c r="I64" s="231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ht="18" x14ac:dyDescent="0.25">
      <c r="A65" s="226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31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ht="18" x14ac:dyDescent="0.25">
      <c r="A66" s="226"/>
      <c r="B66" s="226"/>
      <c r="C66" s="226"/>
      <c r="D66" s="166" t="str">
        <f>'TITLE PAGE'!B13</f>
        <v xml:space="preserve">Chosen Level of Service:  </v>
      </c>
      <c r="E66" s="168" t="str">
        <f>'TITLE PAGE'!D13</f>
        <v>1 in 20</v>
      </c>
      <c r="F66" s="226"/>
      <c r="G66" s="226"/>
      <c r="H66" s="226"/>
      <c r="I66" s="231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x14ac:dyDescent="0.2">
      <c r="A67" s="226"/>
      <c r="B67" s="226"/>
      <c r="C67" s="226"/>
      <c r="D67" s="226"/>
      <c r="E67" s="344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zoomScaleSheetLayoutView="25" workbookViewId="0">
      <selection activeCell="I17" sqref="I17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  <col min="9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2.77734375" customWidth="1"/>
    <col min="262" max="262" width="6.109375" customWidth="1"/>
    <col min="263" max="263" width="7.88671875" bestFit="1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2.77734375" customWidth="1"/>
    <col min="518" max="518" width="6.109375" customWidth="1"/>
    <col min="519" max="519" width="7.88671875" bestFit="1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2.77734375" customWidth="1"/>
    <col min="774" max="774" width="6.109375" customWidth="1"/>
    <col min="775" max="775" width="7.88671875" bestFit="1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2.77734375" customWidth="1"/>
    <col min="1030" max="1030" width="6.109375" customWidth="1"/>
    <col min="1031" max="1031" width="7.88671875" bestFit="1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2.77734375" customWidth="1"/>
    <col min="1286" max="1286" width="6.109375" customWidth="1"/>
    <col min="1287" max="1287" width="7.88671875" bestFit="1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2.77734375" customWidth="1"/>
    <col min="1542" max="1542" width="6.109375" customWidth="1"/>
    <col min="1543" max="1543" width="7.88671875" bestFit="1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2.77734375" customWidth="1"/>
    <col min="1798" max="1798" width="6.109375" customWidth="1"/>
    <col min="1799" max="1799" width="7.88671875" bestFit="1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2.77734375" customWidth="1"/>
    <col min="2054" max="2054" width="6.109375" customWidth="1"/>
    <col min="2055" max="2055" width="7.88671875" bestFit="1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2.77734375" customWidth="1"/>
    <col min="2310" max="2310" width="6.109375" customWidth="1"/>
    <col min="2311" max="2311" width="7.88671875" bestFit="1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2.77734375" customWidth="1"/>
    <col min="2566" max="2566" width="6.109375" customWidth="1"/>
    <col min="2567" max="2567" width="7.88671875" bestFit="1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2.77734375" customWidth="1"/>
    <col min="2822" max="2822" width="6.109375" customWidth="1"/>
    <col min="2823" max="2823" width="7.88671875" bestFit="1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2.77734375" customWidth="1"/>
    <col min="3078" max="3078" width="6.109375" customWidth="1"/>
    <col min="3079" max="3079" width="7.88671875" bestFit="1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2.77734375" customWidth="1"/>
    <col min="3334" max="3334" width="6.109375" customWidth="1"/>
    <col min="3335" max="3335" width="7.88671875" bestFit="1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2.77734375" customWidth="1"/>
    <col min="3590" max="3590" width="6.109375" customWidth="1"/>
    <col min="3591" max="3591" width="7.88671875" bestFit="1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2.77734375" customWidth="1"/>
    <col min="3846" max="3846" width="6.109375" customWidth="1"/>
    <col min="3847" max="3847" width="7.88671875" bestFit="1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2.77734375" customWidth="1"/>
    <col min="4102" max="4102" width="6.109375" customWidth="1"/>
    <col min="4103" max="4103" width="7.88671875" bestFit="1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2.77734375" customWidth="1"/>
    <col min="4358" max="4358" width="6.109375" customWidth="1"/>
    <col min="4359" max="4359" width="7.88671875" bestFit="1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2.77734375" customWidth="1"/>
    <col min="4614" max="4614" width="6.109375" customWidth="1"/>
    <col min="4615" max="4615" width="7.88671875" bestFit="1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2.77734375" customWidth="1"/>
    <col min="4870" max="4870" width="6.109375" customWidth="1"/>
    <col min="4871" max="4871" width="7.88671875" bestFit="1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2.77734375" customWidth="1"/>
    <col min="5126" max="5126" width="6.109375" customWidth="1"/>
    <col min="5127" max="5127" width="7.88671875" bestFit="1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2.77734375" customWidth="1"/>
    <col min="5382" max="5382" width="6.109375" customWidth="1"/>
    <col min="5383" max="5383" width="7.88671875" bestFit="1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2.77734375" customWidth="1"/>
    <col min="5638" max="5638" width="6.109375" customWidth="1"/>
    <col min="5639" max="5639" width="7.88671875" bestFit="1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2.77734375" customWidth="1"/>
    <col min="5894" max="5894" width="6.109375" customWidth="1"/>
    <col min="5895" max="5895" width="7.88671875" bestFit="1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2.77734375" customWidth="1"/>
    <col min="6150" max="6150" width="6.109375" customWidth="1"/>
    <col min="6151" max="6151" width="7.88671875" bestFit="1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2.77734375" customWidth="1"/>
    <col min="6406" max="6406" width="6.109375" customWidth="1"/>
    <col min="6407" max="6407" width="7.88671875" bestFit="1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2.77734375" customWidth="1"/>
    <col min="6662" max="6662" width="6.109375" customWidth="1"/>
    <col min="6663" max="6663" width="7.88671875" bestFit="1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2.77734375" customWidth="1"/>
    <col min="6918" max="6918" width="6.109375" customWidth="1"/>
    <col min="6919" max="6919" width="7.88671875" bestFit="1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2.77734375" customWidth="1"/>
    <col min="7174" max="7174" width="6.109375" customWidth="1"/>
    <col min="7175" max="7175" width="7.88671875" bestFit="1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2.77734375" customWidth="1"/>
    <col min="7430" max="7430" width="6.109375" customWidth="1"/>
    <col min="7431" max="7431" width="7.88671875" bestFit="1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2.77734375" customWidth="1"/>
    <col min="7686" max="7686" width="6.109375" customWidth="1"/>
    <col min="7687" max="7687" width="7.88671875" bestFit="1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2.77734375" customWidth="1"/>
    <col min="7942" max="7942" width="6.109375" customWidth="1"/>
    <col min="7943" max="7943" width="7.88671875" bestFit="1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2.77734375" customWidth="1"/>
    <col min="8198" max="8198" width="6.109375" customWidth="1"/>
    <col min="8199" max="8199" width="7.88671875" bestFit="1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2.77734375" customWidth="1"/>
    <col min="8454" max="8454" width="6.109375" customWidth="1"/>
    <col min="8455" max="8455" width="7.88671875" bestFit="1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2.77734375" customWidth="1"/>
    <col min="8710" max="8710" width="6.109375" customWidth="1"/>
    <col min="8711" max="8711" width="7.88671875" bestFit="1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2.77734375" customWidth="1"/>
    <col min="8966" max="8966" width="6.109375" customWidth="1"/>
    <col min="8967" max="8967" width="7.88671875" bestFit="1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2.77734375" customWidth="1"/>
    <col min="9222" max="9222" width="6.109375" customWidth="1"/>
    <col min="9223" max="9223" width="7.88671875" bestFit="1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2.77734375" customWidth="1"/>
    <col min="9478" max="9478" width="6.109375" customWidth="1"/>
    <col min="9479" max="9479" width="7.88671875" bestFit="1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2.77734375" customWidth="1"/>
    <col min="9734" max="9734" width="6.109375" customWidth="1"/>
    <col min="9735" max="9735" width="7.88671875" bestFit="1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2.77734375" customWidth="1"/>
    <col min="9990" max="9990" width="6.109375" customWidth="1"/>
    <col min="9991" max="9991" width="7.88671875" bestFit="1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2.77734375" customWidth="1"/>
    <col min="10246" max="10246" width="6.109375" customWidth="1"/>
    <col min="10247" max="10247" width="7.88671875" bestFit="1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2.77734375" customWidth="1"/>
    <col min="10502" max="10502" width="6.109375" customWidth="1"/>
    <col min="10503" max="10503" width="7.88671875" bestFit="1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2.77734375" customWidth="1"/>
    <col min="10758" max="10758" width="6.109375" customWidth="1"/>
    <col min="10759" max="10759" width="7.88671875" bestFit="1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2.77734375" customWidth="1"/>
    <col min="11014" max="11014" width="6.109375" customWidth="1"/>
    <col min="11015" max="11015" width="7.88671875" bestFit="1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2.77734375" customWidth="1"/>
    <col min="11270" max="11270" width="6.109375" customWidth="1"/>
    <col min="11271" max="11271" width="7.88671875" bestFit="1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2.77734375" customWidth="1"/>
    <col min="11526" max="11526" width="6.109375" customWidth="1"/>
    <col min="11527" max="11527" width="7.88671875" bestFit="1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2.77734375" customWidth="1"/>
    <col min="11782" max="11782" width="6.109375" customWidth="1"/>
    <col min="11783" max="11783" width="7.88671875" bestFit="1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2.77734375" customWidth="1"/>
    <col min="12038" max="12038" width="6.109375" customWidth="1"/>
    <col min="12039" max="12039" width="7.88671875" bestFit="1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2.77734375" customWidth="1"/>
    <col min="12294" max="12294" width="6.109375" customWidth="1"/>
    <col min="12295" max="12295" width="7.88671875" bestFit="1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2.77734375" customWidth="1"/>
    <col min="12550" max="12550" width="6.109375" customWidth="1"/>
    <col min="12551" max="12551" width="7.88671875" bestFit="1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2.77734375" customWidth="1"/>
    <col min="12806" max="12806" width="6.109375" customWidth="1"/>
    <col min="12807" max="12807" width="7.88671875" bestFit="1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2.77734375" customWidth="1"/>
    <col min="13062" max="13062" width="6.109375" customWidth="1"/>
    <col min="13063" max="13063" width="7.88671875" bestFit="1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2.77734375" customWidth="1"/>
    <col min="13318" max="13318" width="6.109375" customWidth="1"/>
    <col min="13319" max="13319" width="7.88671875" bestFit="1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2.77734375" customWidth="1"/>
    <col min="13574" max="13574" width="6.109375" customWidth="1"/>
    <col min="13575" max="13575" width="7.88671875" bestFit="1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2.77734375" customWidth="1"/>
    <col min="13830" max="13830" width="6.109375" customWidth="1"/>
    <col min="13831" max="13831" width="7.88671875" bestFit="1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2.77734375" customWidth="1"/>
    <col min="14086" max="14086" width="6.109375" customWidth="1"/>
    <col min="14087" max="14087" width="7.88671875" bestFit="1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2.77734375" customWidth="1"/>
    <col min="14342" max="14342" width="6.109375" customWidth="1"/>
    <col min="14343" max="14343" width="7.88671875" bestFit="1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2.77734375" customWidth="1"/>
    <col min="14598" max="14598" width="6.109375" customWidth="1"/>
    <col min="14599" max="14599" width="7.88671875" bestFit="1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2.77734375" customWidth="1"/>
    <col min="14854" max="14854" width="6.109375" customWidth="1"/>
    <col min="14855" max="14855" width="7.88671875" bestFit="1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2.77734375" customWidth="1"/>
    <col min="15110" max="15110" width="6.109375" customWidth="1"/>
    <col min="15111" max="15111" width="7.88671875" bestFit="1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2.77734375" customWidth="1"/>
    <col min="15366" max="15366" width="6.109375" customWidth="1"/>
    <col min="15367" max="15367" width="7.88671875" bestFit="1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2.77734375" customWidth="1"/>
    <col min="15622" max="15622" width="6.109375" customWidth="1"/>
    <col min="15623" max="15623" width="7.88671875" bestFit="1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2.77734375" customWidth="1"/>
    <col min="15878" max="15878" width="6.109375" customWidth="1"/>
    <col min="15879" max="15879" width="7.88671875" bestFit="1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2.77734375" customWidth="1"/>
    <col min="16134" max="16134" width="6.109375" customWidth="1"/>
    <col min="16135" max="16135" width="7.88671875" bestFit="1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4"/>
      <c r="B1" s="176"/>
      <c r="C1" s="177" t="s">
        <v>733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594</v>
      </c>
      <c r="D2" s="188" t="s">
        <v>136</v>
      </c>
      <c r="E2" s="282" t="s">
        <v>110</v>
      </c>
      <c r="F2" s="188" t="s">
        <v>137</v>
      </c>
      <c r="G2" s="188" t="s">
        <v>186</v>
      </c>
      <c r="H2" s="216" t="str">
        <f>'TITLE PAGE'!D14</f>
        <v>2015-16</v>
      </c>
      <c r="I2" s="847" t="str">
        <f>'WRZ summary'!E5</f>
        <v>For info 2017-18</v>
      </c>
      <c r="J2" s="847" t="str">
        <f>'WRZ summary'!F5</f>
        <v>For info 2018-19</v>
      </c>
      <c r="K2" s="847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x14ac:dyDescent="0.2">
      <c r="A3" s="175"/>
      <c r="B3" s="957" t="s">
        <v>337</v>
      </c>
      <c r="C3" s="345" t="s">
        <v>734</v>
      </c>
      <c r="D3" s="384" t="s">
        <v>735</v>
      </c>
      <c r="E3" s="346" t="s">
        <v>736</v>
      </c>
      <c r="F3" s="345" t="s">
        <v>72</v>
      </c>
      <c r="G3" s="345">
        <v>2</v>
      </c>
      <c r="H3" s="379">
        <f>SUM('8. FP Demand'!H3,'8. FP Demand'!H4,'8. FP Demand'!H5,'8. FP Demand'!H6,'8. FP Demand'!H28,'8. FP Demand'!H29,'8. FP Demand'!H34:H35)</f>
        <v>11.76218304175385</v>
      </c>
      <c r="I3" s="848">
        <f>SUM('8. FP Demand'!I3,'8. FP Demand'!I4,'8. FP Demand'!I5,'8. FP Demand'!I6,'8. FP Demand'!I28,'8. FP Demand'!I29,'8. FP Demand'!I34:I35)</f>
        <v>11.987040542640898</v>
      </c>
      <c r="J3" s="848">
        <f>SUM('8. FP Demand'!J3,'8. FP Demand'!J4,'8. FP Demand'!J5,'8. FP Demand'!J6,'8. FP Demand'!J28,'8. FP Demand'!J29,'8. FP Demand'!J34:J35)</f>
        <v>11.997109866860786</v>
      </c>
      <c r="K3" s="848">
        <f>SUM('8. FP Demand'!K3,'8. FP Demand'!K4,'8. FP Demand'!K5,'8. FP Demand'!K6,'8. FP Demand'!K28,'8. FP Demand'!K29,'8. FP Demand'!K34:K35)</f>
        <v>11.984943398424454</v>
      </c>
      <c r="L3" s="380">
        <f>SUM('8. FP Demand'!L3,'8. FP Demand'!L4,'8. FP Demand'!L5,'8. FP Demand'!L6,'8. FP Demand'!L28,'8. FP Demand'!L29,'8. FP Demand'!L34:L35)</f>
        <v>11.841987570116428</v>
      </c>
      <c r="M3" s="380">
        <f>SUM('8. FP Demand'!M3,'8. FP Demand'!M4,'8. FP Demand'!M5,'8. FP Demand'!M6,'8. FP Demand'!M28,'8. FP Demand'!M29,'8. FP Demand'!M34:M35)</f>
        <v>11.674634581680086</v>
      </c>
      <c r="N3" s="380">
        <f>SUM('8. FP Demand'!N3,'8. FP Demand'!N4,'8. FP Demand'!N5,'8. FP Demand'!N6,'8. FP Demand'!N28,'8. FP Demand'!N29,'8. FP Demand'!N34:N35)</f>
        <v>11.492224914299669</v>
      </c>
      <c r="O3" s="380">
        <f>SUM('8. FP Demand'!O3,'8. FP Demand'!O4,'8. FP Demand'!O5,'8. FP Demand'!O6,'8. FP Demand'!O28,'8. FP Demand'!O29,'8. FP Demand'!O34:O35)</f>
        <v>11.300813346231507</v>
      </c>
      <c r="P3" s="380">
        <f>SUM('8. FP Demand'!P3,'8. FP Demand'!P4,'8. FP Demand'!P5,'8. FP Demand'!P6,'8. FP Demand'!P28,'8. FP Demand'!P29,'8. FP Demand'!P34:P35)</f>
        <v>11.142893542812866</v>
      </c>
      <c r="Q3" s="380">
        <f>SUM('8. FP Demand'!Q3,'8. FP Demand'!Q4,'8. FP Demand'!Q5,'8. FP Demand'!Q6,'8. FP Demand'!Q28,'8. FP Demand'!Q29,'8. FP Demand'!Q34:Q35)</f>
        <v>11.067950903856808</v>
      </c>
      <c r="R3" s="380">
        <f>SUM('8. FP Demand'!R3,'8. FP Demand'!R4,'8. FP Demand'!R5,'8. FP Demand'!R6,'8. FP Demand'!R28,'8. FP Demand'!R29,'8. FP Demand'!R34:R35)</f>
        <v>10.959482985030371</v>
      </c>
      <c r="S3" s="380">
        <f>SUM('8. FP Demand'!S3,'8. FP Demand'!S4,'8. FP Demand'!S5,'8. FP Demand'!S6,'8. FP Demand'!S28,'8. FP Demand'!S29,'8. FP Demand'!S34:S35)</f>
        <v>10.884020385750352</v>
      </c>
      <c r="T3" s="380">
        <f>SUM('8. FP Demand'!T3,'8. FP Demand'!T4,'8. FP Demand'!T5,'8. FP Demand'!T6,'8. FP Demand'!T28,'8. FP Demand'!T29,'8. FP Demand'!T34:T35)</f>
        <v>10.791972080291441</v>
      </c>
      <c r="U3" s="380">
        <f>SUM('8. FP Demand'!U3,'8. FP Demand'!U4,'8. FP Demand'!U5,'8. FP Demand'!U6,'8. FP Demand'!U28,'8. FP Demand'!U29,'8. FP Demand'!U34:U35)</f>
        <v>10.699557234133973</v>
      </c>
      <c r="V3" s="380">
        <f>SUM('8. FP Demand'!V3,'8. FP Demand'!V4,'8. FP Demand'!V5,'8. FP Demand'!V6,'8. FP Demand'!V28,'8. FP Demand'!V29,'8. FP Demand'!V34:V35)</f>
        <v>10.555632714161209</v>
      </c>
      <c r="W3" s="380">
        <f>SUM('8. FP Demand'!W3,'8. FP Demand'!W4,'8. FP Demand'!W5,'8. FP Demand'!W6,'8. FP Demand'!W28,'8. FP Demand'!W29,'8. FP Demand'!W34:W35)</f>
        <v>10.410938124639554</v>
      </c>
      <c r="X3" s="380">
        <f>SUM('8. FP Demand'!X3,'8. FP Demand'!X4,'8. FP Demand'!X5,'8. FP Demand'!X6,'8. FP Demand'!X28,'8. FP Demand'!X29,'8. FP Demand'!X34:X35)</f>
        <v>10.265931787028777</v>
      </c>
      <c r="Y3" s="380">
        <f>SUM('8. FP Demand'!Y3,'8. FP Demand'!Y4,'8. FP Demand'!Y5,'8. FP Demand'!Y6,'8. FP Demand'!Y28,'8. FP Demand'!Y29,'8. FP Demand'!Y34:Y35)</f>
        <v>10.120667559236264</v>
      </c>
      <c r="Z3" s="380">
        <f>SUM('8. FP Demand'!Z3,'8. FP Demand'!Z4,'8. FP Demand'!Z5,'8. FP Demand'!Z6,'8. FP Demand'!Z28,'8. FP Demand'!Z29,'8. FP Demand'!Z34:Z35)</f>
        <v>9.9751951920168622</v>
      </c>
      <c r="AA3" s="380">
        <f>SUM('8. FP Demand'!AA3,'8. FP Demand'!AA4,'8. FP Demand'!AA5,'8. FP Demand'!AA6,'8. FP Demand'!AA28,'8. FP Demand'!AA29,'8. FP Demand'!AA34:AA35)</f>
        <v>9.8645513009238357</v>
      </c>
      <c r="AB3" s="380">
        <f>SUM('8. FP Demand'!AB3,'8. FP Demand'!AB4,'8. FP Demand'!AB5,'8. FP Demand'!AB6,'8. FP Demand'!AB28,'8. FP Demand'!AB29,'8. FP Demand'!AB34:AB35)</f>
        <v>9.7538743292366039</v>
      </c>
      <c r="AC3" s="380">
        <f>SUM('8. FP Demand'!AC3,'8. FP Demand'!AC4,'8. FP Demand'!AC5,'8. FP Demand'!AC6,'8. FP Demand'!AC28,'8. FP Demand'!AC29,'8. FP Demand'!AC34:AC35)</f>
        <v>9.6431407361147397</v>
      </c>
      <c r="AD3" s="380">
        <f>SUM('8. FP Demand'!AD3,'8. FP Demand'!AD4,'8. FP Demand'!AD5,'8. FP Demand'!AD6,'8. FP Demand'!AD28,'8. FP Demand'!AD29,'8. FP Demand'!AD34:AD35)</f>
        <v>9.5323455350800472</v>
      </c>
      <c r="AE3" s="380">
        <f>SUM('8. FP Demand'!AE3,'8. FP Demand'!AE4,'8. FP Demand'!AE5,'8. FP Demand'!AE6,'8. FP Demand'!AE28,'8. FP Demand'!AE29,'8. FP Demand'!AE34:AE35)</f>
        <v>9.4215697566827412</v>
      </c>
      <c r="AF3" s="380">
        <f>SUM('8. FP Demand'!AF3,'8. FP Demand'!AF4,'8. FP Demand'!AF5,'8. FP Demand'!AF6,'8. FP Demand'!AF28,'8. FP Demand'!AF29,'8. FP Demand'!AF34:AF35)</f>
        <v>9.3107755346625858</v>
      </c>
      <c r="AG3" s="380">
        <f>SUM('8. FP Demand'!AG3,'8. FP Demand'!AG4,'8. FP Demand'!AG5,'8. FP Demand'!AG6,'8. FP Demand'!AG28,'8. FP Demand'!AG29,'8. FP Demand'!AG34:AG35)</f>
        <v>9.1998811689964359</v>
      </c>
      <c r="AH3" s="380">
        <f>SUM('8. FP Demand'!AH3,'8. FP Demand'!AH4,'8. FP Demand'!AH5,'8. FP Demand'!AH6,'8. FP Demand'!AH28,'8. FP Demand'!AH29,'8. FP Demand'!AH34:AH35)</f>
        <v>9.0887592963573329</v>
      </c>
      <c r="AI3" s="380">
        <f>SUM('8. FP Demand'!AI3,'8. FP Demand'!AI4,'8. FP Demand'!AI5,'8. FP Demand'!AI6,'8. FP Demand'!AI28,'8. FP Demand'!AI29,'8. FP Demand'!AI34:AI35)</f>
        <v>8.977490773357399</v>
      </c>
      <c r="AJ3" s="380">
        <f>SUM('8. FP Demand'!AJ3,'8. FP Demand'!AJ4,'8. FP Demand'!AJ5,'8. FP Demand'!AJ6,'8. FP Demand'!AJ28,'8. FP Demand'!AJ29,'8. FP Demand'!AJ34:AJ35)</f>
        <v>8.8661053237886716</v>
      </c>
      <c r="AK3" s="380">
        <f>SUM('8. FP Demand'!AK3,'8. FP Demand'!AK4,'8. FP Demand'!AK5,'8. FP Demand'!AK6,'8. FP Demand'!AK28,'8. FP Demand'!AK29,'8. FP Demand'!AK34:AK35)</f>
        <v>8.7547655036497964</v>
      </c>
      <c r="AL3" s="380">
        <f>SUM('8. FP Demand'!AL3,'8. FP Demand'!AL4,'8. FP Demand'!AL5,'8. FP Demand'!AL6,'8. FP Demand'!AL28,'8. FP Demand'!AL29,'8. FP Demand'!AL34:AL35)</f>
        <v>8.6432150898743352</v>
      </c>
      <c r="AM3" s="380">
        <f>SUM('8. FP Demand'!AM3,'8. FP Demand'!AM4,'8. FP Demand'!AM5,'8. FP Demand'!AM6,'8. FP Demand'!AM28,'8. FP Demand'!AM29,'8. FP Demand'!AM34:AM35)</f>
        <v>8.5315275248420015</v>
      </c>
      <c r="AN3" s="380">
        <f>SUM('8. FP Demand'!AN3,'8. FP Demand'!AN4,'8. FP Demand'!AN5,'8. FP Demand'!AN6,'8. FP Demand'!AN28,'8. FP Demand'!AN29,'8. FP Demand'!AN34:AN35)</f>
        <v>8.4200145351688853</v>
      </c>
      <c r="AO3" s="380">
        <f>SUM('8. FP Demand'!AO3,'8. FP Demand'!AO4,'8. FP Demand'!AO5,'8. FP Demand'!AO6,'8. FP Demand'!AO28,'8. FP Demand'!AO29,'8. FP Demand'!AO34:AO35)</f>
        <v>8.3088111164938603</v>
      </c>
    </row>
    <row r="4" spans="1:41" x14ac:dyDescent="0.2">
      <c r="A4" s="175"/>
      <c r="B4" s="958"/>
      <c r="C4" s="319" t="s">
        <v>737</v>
      </c>
      <c r="D4" s="378" t="s">
        <v>342</v>
      </c>
      <c r="E4" s="814" t="s">
        <v>784</v>
      </c>
      <c r="F4" s="288" t="s">
        <v>72</v>
      </c>
      <c r="G4" s="288">
        <v>2</v>
      </c>
      <c r="H4" s="379">
        <f>'7. FP Supply'!H21-('7. FP Supply'!H27+'7. FP Supply'!H28)</f>
        <v>16.841830186267636</v>
      </c>
      <c r="I4" s="848">
        <f>'7. FP Supply'!I21-('7. FP Supply'!I27+'7. FP Supply'!I28)</f>
        <v>16.154408304415782</v>
      </c>
      <c r="J4" s="848">
        <f>'7. FP Supply'!J21-('7. FP Supply'!J27+'7. FP Supply'!J28)</f>
        <v>16.124606622167462</v>
      </c>
      <c r="K4" s="848">
        <f>'7. FP Supply'!K21-('7. FP Supply'!K27+'7. FP Supply'!K28)</f>
        <v>16.094804939919147</v>
      </c>
      <c r="L4" s="380">
        <f>'7. FP Supply'!L21-('7. FP Supply'!L27+'7. FP Supply'!L28)</f>
        <v>16.065003257670831</v>
      </c>
      <c r="M4" s="380">
        <f>'7. FP Supply'!M21-('7. FP Supply'!M27+'7. FP Supply'!M28)</f>
        <v>16.035201575422512</v>
      </c>
      <c r="N4" s="380">
        <f>'7. FP Supply'!N21-('7. FP Supply'!N27+'7. FP Supply'!N28)</f>
        <v>16.005399893174197</v>
      </c>
      <c r="O4" s="380">
        <f>'7. FP Supply'!O21-('7. FP Supply'!O27+'7. FP Supply'!O28)</f>
        <v>15.975598210925883</v>
      </c>
      <c r="P4" s="380">
        <f>'7. FP Supply'!P21-('7. FP Supply'!P27+'7. FP Supply'!P28)</f>
        <v>15.945796528677564</v>
      </c>
      <c r="Q4" s="380">
        <f>'7. FP Supply'!Q21-('7. FP Supply'!Q27+'7. FP Supply'!Q28)</f>
        <v>15.915994846429248</v>
      </c>
      <c r="R4" s="380">
        <f>'7. FP Supply'!R21-('7. FP Supply'!R27+'7. FP Supply'!R28)</f>
        <v>15.886193164180934</v>
      </c>
      <c r="S4" s="380">
        <f>'7. FP Supply'!S21-('7. FP Supply'!S27+'7. FP Supply'!S28)</f>
        <v>15.856391481932615</v>
      </c>
      <c r="T4" s="380">
        <f>'7. FP Supply'!T21-('7. FP Supply'!T27+'7. FP Supply'!T28)</f>
        <v>15.826589799684299</v>
      </c>
      <c r="U4" s="380">
        <f>'7. FP Supply'!U21-('7. FP Supply'!U27+'7. FP Supply'!U28)</f>
        <v>15.796788117435984</v>
      </c>
      <c r="V4" s="380">
        <f>'7. FP Supply'!V21-('7. FP Supply'!V27+'7. FP Supply'!V28)</f>
        <v>15.774436855749748</v>
      </c>
      <c r="W4" s="380">
        <f>'7. FP Supply'!W21-('7. FP Supply'!W27+'7. FP Supply'!W28)</f>
        <v>15.766986435187667</v>
      </c>
      <c r="X4" s="380">
        <f>'7. FP Supply'!X21-('7. FP Supply'!X27+'7. FP Supply'!X28)</f>
        <v>15.759536014625589</v>
      </c>
      <c r="Y4" s="380">
        <f>'7. FP Supply'!Y21-('7. FP Supply'!Y27+'7. FP Supply'!Y28)</f>
        <v>15.75208559406351</v>
      </c>
      <c r="Z4" s="380">
        <f>'7. FP Supply'!Z21-('7. FP Supply'!Z27+'7. FP Supply'!Z28)</f>
        <v>15.744635173501429</v>
      </c>
      <c r="AA4" s="380">
        <f>'7. FP Supply'!AA21-('7. FP Supply'!AA27+'7. FP Supply'!AA28)</f>
        <v>15.737184752939351</v>
      </c>
      <c r="AB4" s="380">
        <f>'7. FP Supply'!AB21-('7. FP Supply'!AB27+'7. FP Supply'!AB28)</f>
        <v>15.729734332377273</v>
      </c>
      <c r="AC4" s="380">
        <f>'7. FP Supply'!AC21-('7. FP Supply'!AC27+'7. FP Supply'!AC28)</f>
        <v>15.722283911815191</v>
      </c>
      <c r="AD4" s="380">
        <f>'7. FP Supply'!AD21-('7. FP Supply'!AD27+'7. FP Supply'!AD28)</f>
        <v>15.714833491253113</v>
      </c>
      <c r="AE4" s="380">
        <f>'7. FP Supply'!AE21-('7. FP Supply'!AE27+'7. FP Supply'!AE28)</f>
        <v>15.707383070691035</v>
      </c>
      <c r="AF4" s="380">
        <f>'7. FP Supply'!AF21-('7. FP Supply'!AF27+'7. FP Supply'!AF28)</f>
        <v>15.699932650128954</v>
      </c>
      <c r="AG4" s="380">
        <f>'7. FP Supply'!AG21-('7. FP Supply'!AG27+'7. FP Supply'!AG28)</f>
        <v>15.692482229566876</v>
      </c>
      <c r="AH4" s="380">
        <f>'7. FP Supply'!AH21-('7. FP Supply'!AH27+'7. FP Supply'!AH28)</f>
        <v>15.685031809004798</v>
      </c>
      <c r="AI4" s="380">
        <f>'7. FP Supply'!AI21-('7. FP Supply'!AI27+'7. FP Supply'!AI28)</f>
        <v>15.677581388442718</v>
      </c>
      <c r="AJ4" s="397">
        <f>'7. FP Supply'!AJ21-('7. FP Supply'!AJ27+'7. FP Supply'!AJ28)</f>
        <v>15.670130967880638</v>
      </c>
      <c r="AK4" s="397">
        <f>'7. FP Supply'!AK21-('7. FP Supply'!AK27+'7. FP Supply'!AK28)</f>
        <v>15.662680547318562</v>
      </c>
      <c r="AL4" s="397">
        <f>'7. FP Supply'!AL21-('7. FP Supply'!AL27+'7. FP Supply'!AL28)</f>
        <v>15.65523012675648</v>
      </c>
      <c r="AM4" s="397">
        <f>'7. FP Supply'!AM21-('7. FP Supply'!AM27+'7. FP Supply'!AM28)</f>
        <v>15.647779706194402</v>
      </c>
      <c r="AN4" s="397">
        <f>'7. FP Supply'!AN21-('7. FP Supply'!AN27+'7. FP Supply'!AN28)</f>
        <v>15.640329285632324</v>
      </c>
      <c r="AO4" s="397">
        <f>'7. FP Supply'!AO21-('7. FP Supply'!AO27+'7. FP Supply'!AO28)</f>
        <v>15.632878865070243</v>
      </c>
    </row>
    <row r="5" spans="1:41" x14ac:dyDescent="0.2">
      <c r="A5" s="175"/>
      <c r="B5" s="958"/>
      <c r="C5" s="319" t="s">
        <v>73</v>
      </c>
      <c r="D5" s="378" t="s">
        <v>344</v>
      </c>
      <c r="E5" s="287" t="s">
        <v>738</v>
      </c>
      <c r="F5" s="347" t="s">
        <v>72</v>
      </c>
      <c r="G5" s="347">
        <v>2</v>
      </c>
      <c r="H5" s="379">
        <f>H4+('7. FP Supply'!H4+'7. FP Supply'!H8)-('7. FP Supply'!H13+'7. FP Supply'!H17)</f>
        <v>16.779060452139262</v>
      </c>
      <c r="I5" s="848">
        <f>I4+('7. FP Supply'!I4+'7. FP Supply'!I8)-('7. FP Supply'!I13+'7. FP Supply'!I17)</f>
        <v>15.807661269595446</v>
      </c>
      <c r="J5" s="848">
        <f>J4+('7. FP Supply'!J4+'7. FP Supply'!J8)-('7. FP Supply'!J13+'7. FP Supply'!J17)</f>
        <v>15.76935315708219</v>
      </c>
      <c r="K5" s="848">
        <f>K4+('7. FP Supply'!K4+'7. FP Supply'!K8)-('7. FP Supply'!K13+'7. FP Supply'!K17)</f>
        <v>15.734285618151459</v>
      </c>
      <c r="L5" s="380">
        <f>L4+('7. FP Supply'!L4+'7. FP Supply'!L8)-('7. FP Supply'!L13+'7. FP Supply'!L17)</f>
        <v>15.71215726097892</v>
      </c>
      <c r="M5" s="380">
        <f>M4+('7. FP Supply'!M4+'7. FP Supply'!M8)-('7. FP Supply'!M13+'7. FP Supply'!M17)</f>
        <v>15.689468414793849</v>
      </c>
      <c r="N5" s="380">
        <f>N4+('7. FP Supply'!N4+'7. FP Supply'!N8)-('7. FP Supply'!N13+'7. FP Supply'!N17)</f>
        <v>15.674239251977726</v>
      </c>
      <c r="O5" s="380">
        <f>O4+('7. FP Supply'!O4+'7. FP Supply'!O8)-('7. FP Supply'!O13+'7. FP Supply'!O17)</f>
        <v>15.656861197099261</v>
      </c>
      <c r="P5" s="380">
        <f>P4+('7. FP Supply'!P4+'7. FP Supply'!P8)-('7. FP Supply'!P13+'7. FP Supply'!P17)</f>
        <v>15.634396250676303</v>
      </c>
      <c r="Q5" s="380">
        <f>Q4+('7. FP Supply'!Q4+'7. FP Supply'!Q8)-('7. FP Supply'!Q13+'7. FP Supply'!Q17)</f>
        <v>15.627587690989781</v>
      </c>
      <c r="R5" s="380">
        <f>R4+('7. FP Supply'!R4+'7. FP Supply'!R8)-('7. FP Supply'!R13+'7. FP Supply'!R17)</f>
        <v>15.603725972998364</v>
      </c>
      <c r="S5" s="380">
        <f>S4+('7. FP Supply'!S4+'7. FP Supply'!S8)-('7. FP Supply'!S13+'7. FP Supply'!S17)</f>
        <v>15.574812744351295</v>
      </c>
      <c r="T5" s="380">
        <f>T4+('7. FP Supply'!T4+'7. FP Supply'!T8)-('7. FP Supply'!T13+'7. FP Supply'!T17)</f>
        <v>15.548730751161028</v>
      </c>
      <c r="U5" s="380">
        <f>U4+('7. FP Supply'!U4+'7. FP Supply'!U8)-('7. FP Supply'!U13+'7. FP Supply'!U17)</f>
        <v>15.524378352699122</v>
      </c>
      <c r="V5" s="380">
        <f>V4+('7. FP Supply'!V4+'7. FP Supply'!V8)-('7. FP Supply'!V13+'7. FP Supply'!V17)</f>
        <v>15.527819787809561</v>
      </c>
      <c r="W5" s="380">
        <f>W4+('7. FP Supply'!W4+'7. FP Supply'!W8)-('7. FP Supply'!W13+'7. FP Supply'!W17)</f>
        <v>15.531909057555827</v>
      </c>
      <c r="X5" s="380">
        <f>X4+('7. FP Supply'!X4+'7. FP Supply'!X8)-('7. FP Supply'!X13+'7. FP Supply'!X17)</f>
        <v>15.536216686765743</v>
      </c>
      <c r="Y5" s="380">
        <f>Y4+('7. FP Supply'!Y4+'7. FP Supply'!Y8)-('7. FP Supply'!Y13+'7. FP Supply'!Y17)</f>
        <v>15.540062621271316</v>
      </c>
      <c r="Z5" s="380">
        <f>Z4+('7. FP Supply'!Z4+'7. FP Supply'!Z8)-('7. FP Supply'!Z13+'7. FP Supply'!Z17)</f>
        <v>15.544300399175226</v>
      </c>
      <c r="AA5" s="380">
        <f>AA4+('7. FP Supply'!AA4+'7. FP Supply'!AA8)-('7. FP Supply'!AA13+'7. FP Supply'!AA17)</f>
        <v>15.557673529513695</v>
      </c>
      <c r="AB5" s="380">
        <f>AB4+('7. FP Supply'!AB4+'7. FP Supply'!AB8)-('7. FP Supply'!AB13+'7. FP Supply'!AB17)</f>
        <v>15.558134327235432</v>
      </c>
      <c r="AC5" s="380">
        <f>AC4+('7. FP Supply'!AC4+'7. FP Supply'!AC8)-('7. FP Supply'!AC13+'7. FP Supply'!AC17)</f>
        <v>15.559331477178789</v>
      </c>
      <c r="AD5" s="380">
        <f>AD4+('7. FP Supply'!AD4+'7. FP Supply'!AD8)-('7. FP Supply'!AD13+'7. FP Supply'!AD17)</f>
        <v>15.559520809244443</v>
      </c>
      <c r="AE5" s="380">
        <f>AE4+('7. FP Supply'!AE4+'7. FP Supply'!AE8)-('7. FP Supply'!AE13+'7. FP Supply'!AE17)</f>
        <v>15.559288651179223</v>
      </c>
      <c r="AF5" s="380">
        <f>AF4+('7. FP Supply'!AF4+'7. FP Supply'!AF8)-('7. FP Supply'!AF13+'7. FP Supply'!AF17)</f>
        <v>15.571748554839521</v>
      </c>
      <c r="AG5" s="380">
        <f>AG4+('7. FP Supply'!AG4+'7. FP Supply'!AG8)-('7. FP Supply'!AG13+'7. FP Supply'!AG17)</f>
        <v>15.572254523730738</v>
      </c>
      <c r="AH5" s="380">
        <f>AH4+('7. FP Supply'!AH4+'7. FP Supply'!AH8)-('7. FP Supply'!AH13+'7. FP Supply'!AH17)</f>
        <v>15.571724626135412</v>
      </c>
      <c r="AI5" s="380">
        <f>AI4+('7. FP Supply'!AI4+'7. FP Supply'!AI8)-('7. FP Supply'!AI13+'7. FP Supply'!AI17)</f>
        <v>15.572006568542289</v>
      </c>
      <c r="AJ5" s="397">
        <f>AJ4+('7. FP Supply'!AJ4+'7. FP Supply'!AJ8)-('7. FP Supply'!AJ13+'7. FP Supply'!AJ17)</f>
        <v>15.57280476494981</v>
      </c>
      <c r="AK5" s="397">
        <f>AK4+('7. FP Supply'!AK4+'7. FP Supply'!AK8)-('7. FP Supply'!AK13+'7. FP Supply'!AK17)</f>
        <v>15.57308649313492</v>
      </c>
      <c r="AL5" s="397">
        <f>AL4+('7. FP Supply'!AL4+'7. FP Supply'!AL8)-('7. FP Supply'!AL13+'7. FP Supply'!AL17)</f>
        <v>15.572389279977118</v>
      </c>
      <c r="AM5" s="397">
        <f>AM4+('7. FP Supply'!AM4+'7. FP Supply'!AM8)-('7. FP Supply'!AM13+'7. FP Supply'!AM17)</f>
        <v>15.572973514339518</v>
      </c>
      <c r="AN5" s="397">
        <f>AN4+('7. FP Supply'!AN4+'7. FP Supply'!AN8)-('7. FP Supply'!AN13+'7. FP Supply'!AN17)</f>
        <v>15.573213385624749</v>
      </c>
      <c r="AO5" s="397">
        <f>AO4+('7. FP Supply'!AO4+'7. FP Supply'!AO8)-('7. FP Supply'!AO13+'7. FP Supply'!AO17)</f>
        <v>15.573489102429617</v>
      </c>
    </row>
    <row r="6" spans="1:41" x14ac:dyDescent="0.2">
      <c r="A6" s="175"/>
      <c r="B6" s="958"/>
      <c r="C6" s="267" t="s">
        <v>739</v>
      </c>
      <c r="D6" s="373" t="s">
        <v>347</v>
      </c>
      <c r="E6" s="374" t="s">
        <v>121</v>
      </c>
      <c r="F6" s="348" t="s">
        <v>72</v>
      </c>
      <c r="G6" s="348">
        <v>2</v>
      </c>
      <c r="H6" s="901">
        <f>'4. BL SDB'!H6</f>
        <v>1.6218053391680925E-3</v>
      </c>
      <c r="I6" s="849">
        <f>'4. BL SDB'!I6</f>
        <v>7.8302179411291001E-2</v>
      </c>
      <c r="J6" s="849">
        <f>'4. BL SDB'!J6</f>
        <v>0.15615956296073699</v>
      </c>
      <c r="K6" s="849">
        <f>'4. BL SDB'!K6</f>
        <v>0.23395657595406999</v>
      </c>
      <c r="L6" s="377">
        <f>'4. BL SDB'!L6</f>
        <v>0.31169398634358902</v>
      </c>
      <c r="M6" s="377">
        <f>'4. BL SDB'!M6</f>
        <v>0.38942831616510099</v>
      </c>
      <c r="N6" s="377">
        <f>'4. BL SDB'!N6</f>
        <v>0.46703989365133303</v>
      </c>
      <c r="O6" s="377">
        <f>'4. BL SDB'!O6</f>
        <v>0.54509780194836099</v>
      </c>
      <c r="P6" s="377">
        <f>'4. BL SDB'!P6</f>
        <v>0.62293765415908198</v>
      </c>
      <c r="Q6" s="377">
        <f>'4. BL SDB'!Q6</f>
        <v>0.68484762239382602</v>
      </c>
      <c r="R6" s="377">
        <f>'4. BL SDB'!R6</f>
        <v>0.76108268119003197</v>
      </c>
      <c r="S6" s="377">
        <f>'4. BL SDB'!S6</f>
        <v>0.837409178049772</v>
      </c>
      <c r="T6" s="377">
        <f>'4. BL SDB'!T6</f>
        <v>0.91405558143420895</v>
      </c>
      <c r="U6" s="377">
        <f>'4. BL SDB'!U6</f>
        <v>0.99088249409221796</v>
      </c>
      <c r="V6" s="377">
        <f>'4. BL SDB'!V6</f>
        <v>0.952079656916205</v>
      </c>
      <c r="W6" s="377">
        <f>'4. BL SDB'!W6</f>
        <v>0.96975826912360397</v>
      </c>
      <c r="X6" s="377">
        <f>'4. BL SDB'!X6</f>
        <v>0.98757929749956996</v>
      </c>
      <c r="Y6" s="377">
        <f>'4. BL SDB'!Y6</f>
        <v>1.0055833308257549</v>
      </c>
      <c r="Z6" s="377">
        <f>'4. BL SDB'!Z6</f>
        <v>1.022241978483198</v>
      </c>
      <c r="AA6" s="377">
        <f>'4. BL SDB'!AA6</f>
        <v>1.013730560320117</v>
      </c>
      <c r="AB6" s="377">
        <f>'4. BL SDB'!AB6</f>
        <v>1.0303000632647661</v>
      </c>
      <c r="AC6" s="377">
        <f>'4. BL SDB'!AC6</f>
        <v>1.0463911848728411</v>
      </c>
      <c r="AD6" s="377">
        <f>'4. BL SDB'!AD6</f>
        <v>1.0636677823680061</v>
      </c>
      <c r="AE6" s="377">
        <f>'4. BL SDB'!AE6</f>
        <v>1.0810283105089129</v>
      </c>
      <c r="AF6" s="377">
        <f>'4. BL SDB'!AF6</f>
        <v>1.0075933530745089</v>
      </c>
      <c r="AG6" s="377">
        <f>'4. BL SDB'!AG6</f>
        <v>1.023002188442488</v>
      </c>
      <c r="AH6" s="377">
        <f>'4. BL SDB'!AH6</f>
        <v>1.0394761509789121</v>
      </c>
      <c r="AI6" s="377">
        <f>'4. BL SDB'!AI6</f>
        <v>1.055401666583615</v>
      </c>
      <c r="AJ6" s="426">
        <f>'4. BL SDB'!AJ6</f>
        <v>1.0705114693936639</v>
      </c>
      <c r="AK6" s="426">
        <f>'4. BL SDB'!AK6</f>
        <v>1.08621808741255</v>
      </c>
      <c r="AL6" s="426">
        <f>'4. BL SDB'!AL6</f>
        <v>1.100992503259189</v>
      </c>
      <c r="AM6" s="426">
        <f>'4. BL SDB'!AM6</f>
        <v>1.116645326194011</v>
      </c>
      <c r="AN6" s="426">
        <f>'4. BL SDB'!AN6</f>
        <v>1.1322465604801299</v>
      </c>
      <c r="AO6" s="426">
        <f>'4. BL SDB'!AO6</f>
        <v>1.1465493015796999</v>
      </c>
    </row>
    <row r="7" spans="1:41" x14ac:dyDescent="0.2">
      <c r="A7" s="175"/>
      <c r="B7" s="958"/>
      <c r="C7" s="267" t="s">
        <v>740</v>
      </c>
      <c r="D7" s="373" t="s">
        <v>349</v>
      </c>
      <c r="E7" s="374" t="s">
        <v>121</v>
      </c>
      <c r="F7" s="348" t="s">
        <v>72</v>
      </c>
      <c r="G7" s="348">
        <v>2</v>
      </c>
      <c r="H7" s="901">
        <f>'4. BL SDB'!H7</f>
        <v>0.700206822561383</v>
      </c>
      <c r="I7" s="849">
        <f>'4. BL SDB'!I7</f>
        <v>0.71552839326508499</v>
      </c>
      <c r="J7" s="849">
        <f>'4. BL SDB'!J7</f>
        <v>0.71921669149620904</v>
      </c>
      <c r="K7" s="849">
        <f>'4. BL SDB'!K7</f>
        <v>0.73139823090440703</v>
      </c>
      <c r="L7" s="377">
        <f>'4. BL SDB'!L7</f>
        <v>0.73579891288858801</v>
      </c>
      <c r="M7" s="377">
        <f>'4. BL SDB'!M7</f>
        <v>0.74635376615460403</v>
      </c>
      <c r="N7" s="377">
        <f>'4. BL SDB'!N7</f>
        <v>0.74781240489872802</v>
      </c>
      <c r="O7" s="377">
        <f>'4. BL SDB'!O7</f>
        <v>0.74624378842386596</v>
      </c>
      <c r="P7" s="377">
        <f>'4. BL SDB'!P7</f>
        <v>0.75071706593371401</v>
      </c>
      <c r="Q7" s="377">
        <f>'4. BL SDB'!Q7</f>
        <v>0.60632112348243505</v>
      </c>
      <c r="R7" s="377">
        <f>'4. BL SDB'!R7</f>
        <v>0.61031720233859199</v>
      </c>
      <c r="S7" s="377">
        <f>'4. BL SDB'!S7</f>
        <v>0.61557235979967895</v>
      </c>
      <c r="T7" s="377">
        <f>'4. BL SDB'!T7</f>
        <v>0.61547678004384099</v>
      </c>
      <c r="U7" s="377">
        <f>'4. BL SDB'!U7</f>
        <v>0.62124786429829104</v>
      </c>
      <c r="V7" s="377">
        <f>'4. BL SDB'!V7</f>
        <v>0.52200328781958005</v>
      </c>
      <c r="W7" s="377">
        <f>'4. BL SDB'!W7</f>
        <v>0.551928647488511</v>
      </c>
      <c r="X7" s="377">
        <f>'4. BL SDB'!X7</f>
        <v>0.57921106667722599</v>
      </c>
      <c r="Y7" s="377">
        <f>'4. BL SDB'!Y7</f>
        <v>0.609321415381052</v>
      </c>
      <c r="Z7" s="377">
        <f>'4. BL SDB'!Z7</f>
        <v>0.64181771493438899</v>
      </c>
      <c r="AA7" s="377">
        <f>'4. BL SDB'!AA7</f>
        <v>0.58070757415198504</v>
      </c>
      <c r="AB7" s="377">
        <f>'4. BL SDB'!AB7</f>
        <v>0.61427748547923</v>
      </c>
      <c r="AC7" s="377">
        <f>'4. BL SDB'!AC7</f>
        <v>0.64090940406623798</v>
      </c>
      <c r="AD7" s="377">
        <f>'4. BL SDB'!AD7</f>
        <v>0.67705297280075305</v>
      </c>
      <c r="AE7" s="377">
        <f>'4. BL SDB'!AE7</f>
        <v>0.70941093351901496</v>
      </c>
      <c r="AF7" s="377">
        <f>'4. BL SDB'!AF7</f>
        <v>0.65749052723606105</v>
      </c>
      <c r="AG7" s="377">
        <f>'4. BL SDB'!AG7</f>
        <v>0.68542084935852698</v>
      </c>
      <c r="AH7" s="377">
        <f>'4. BL SDB'!AH7</f>
        <v>0.72263179809460698</v>
      </c>
      <c r="AI7" s="377">
        <f>'4. BL SDB'!AI7</f>
        <v>0.76172505252749001</v>
      </c>
      <c r="AJ7" s="426">
        <f>'4. BL SDB'!AJ7</f>
        <v>0.80105923583590799</v>
      </c>
      <c r="AK7" s="426">
        <f>'4. BL SDB'!AK7</f>
        <v>0.82801771177929795</v>
      </c>
      <c r="AL7" s="426">
        <f>'4. BL SDB'!AL7</f>
        <v>0.86050501112535305</v>
      </c>
      <c r="AM7" s="426">
        <f>'4. BL SDB'!AM7</f>
        <v>0.89144623995475403</v>
      </c>
      <c r="AN7" s="426">
        <f>'4. BL SDB'!AN7</f>
        <v>0.93045141915997698</v>
      </c>
      <c r="AO7" s="426">
        <f>'4. BL SDB'!AO7</f>
        <v>0.96701407354888103</v>
      </c>
    </row>
    <row r="8" spans="1:41" x14ac:dyDescent="0.2">
      <c r="A8" s="175"/>
      <c r="B8" s="958"/>
      <c r="C8" s="319" t="s">
        <v>95</v>
      </c>
      <c r="D8" s="378" t="s">
        <v>350</v>
      </c>
      <c r="E8" s="287" t="s">
        <v>741</v>
      </c>
      <c r="F8" s="288" t="s">
        <v>72</v>
      </c>
      <c r="G8" s="288">
        <v>2</v>
      </c>
      <c r="H8" s="379">
        <f t="shared" ref="H8:AJ8" si="0">H6+H7</f>
        <v>0.70182862790055112</v>
      </c>
      <c r="I8" s="848">
        <f t="shared" ref="I8:K8" si="1">I6+I7</f>
        <v>0.79383057267637602</v>
      </c>
      <c r="J8" s="848">
        <f t="shared" si="1"/>
        <v>0.875376254456946</v>
      </c>
      <c r="K8" s="848">
        <f t="shared" si="1"/>
        <v>0.96535480685847697</v>
      </c>
      <c r="L8" s="380">
        <f t="shared" si="0"/>
        <v>1.047492899232177</v>
      </c>
      <c r="M8" s="380">
        <f t="shared" si="0"/>
        <v>1.1357820823197051</v>
      </c>
      <c r="N8" s="380">
        <f t="shared" si="0"/>
        <v>1.2148522985500612</v>
      </c>
      <c r="O8" s="380">
        <f t="shared" si="0"/>
        <v>1.291341590372227</v>
      </c>
      <c r="P8" s="380">
        <f t="shared" si="0"/>
        <v>1.373654720092796</v>
      </c>
      <c r="Q8" s="380">
        <f t="shared" si="0"/>
        <v>1.2911687458762611</v>
      </c>
      <c r="R8" s="380">
        <f t="shared" si="0"/>
        <v>1.3713998835286239</v>
      </c>
      <c r="S8" s="380">
        <f t="shared" si="0"/>
        <v>1.4529815378494511</v>
      </c>
      <c r="T8" s="380">
        <f t="shared" si="0"/>
        <v>1.5295323614780498</v>
      </c>
      <c r="U8" s="380">
        <f t="shared" si="0"/>
        <v>1.6121303583905089</v>
      </c>
      <c r="V8" s="380">
        <f t="shared" si="0"/>
        <v>1.4740829447357851</v>
      </c>
      <c r="W8" s="380">
        <f t="shared" si="0"/>
        <v>1.521686916612115</v>
      </c>
      <c r="X8" s="380">
        <f t="shared" si="0"/>
        <v>1.566790364176796</v>
      </c>
      <c r="Y8" s="380">
        <f t="shared" si="0"/>
        <v>1.6149047462068069</v>
      </c>
      <c r="Z8" s="380">
        <f t="shared" si="0"/>
        <v>1.6640596934175869</v>
      </c>
      <c r="AA8" s="380">
        <f t="shared" si="0"/>
        <v>1.5944381344721021</v>
      </c>
      <c r="AB8" s="380">
        <f t="shared" si="0"/>
        <v>1.644577548743996</v>
      </c>
      <c r="AC8" s="380">
        <f t="shared" si="0"/>
        <v>1.6873005889390791</v>
      </c>
      <c r="AD8" s="380">
        <f t="shared" si="0"/>
        <v>1.7407207551687591</v>
      </c>
      <c r="AE8" s="380">
        <f t="shared" si="0"/>
        <v>1.7904392440279278</v>
      </c>
      <c r="AF8" s="380">
        <f t="shared" si="0"/>
        <v>1.6650838803105699</v>
      </c>
      <c r="AG8" s="380">
        <f t="shared" si="0"/>
        <v>1.708423037801015</v>
      </c>
      <c r="AH8" s="380">
        <f t="shared" si="0"/>
        <v>1.7621079490735192</v>
      </c>
      <c r="AI8" s="380">
        <f t="shared" si="0"/>
        <v>1.8171267191111049</v>
      </c>
      <c r="AJ8" s="397">
        <f t="shared" si="0"/>
        <v>1.8715707052295718</v>
      </c>
      <c r="AK8" s="397">
        <f t="shared" ref="AK8:AO8" si="2">AK6+AK7</f>
        <v>1.9142357991918479</v>
      </c>
      <c r="AL8" s="397">
        <f t="shared" si="2"/>
        <v>1.9614975143845421</v>
      </c>
      <c r="AM8" s="397">
        <f t="shared" si="2"/>
        <v>2.0080915661487651</v>
      </c>
      <c r="AN8" s="397">
        <f t="shared" si="2"/>
        <v>2.0626979796401068</v>
      </c>
      <c r="AO8" s="397">
        <f t="shared" si="2"/>
        <v>2.1135633751285807</v>
      </c>
    </row>
    <row r="9" spans="1:41" x14ac:dyDescent="0.2">
      <c r="A9" s="175"/>
      <c r="B9" s="958"/>
      <c r="C9" s="286" t="s">
        <v>98</v>
      </c>
      <c r="D9" s="378" t="s">
        <v>352</v>
      </c>
      <c r="E9" s="287" t="s">
        <v>742</v>
      </c>
      <c r="F9" s="288" t="s">
        <v>72</v>
      </c>
      <c r="G9" s="288">
        <v>2</v>
      </c>
      <c r="H9" s="379">
        <f>H5-H3</f>
        <v>5.0168774103854119</v>
      </c>
      <c r="I9" s="848">
        <f t="shared" ref="I9:K9" si="3">I5-I3</f>
        <v>3.820620726954548</v>
      </c>
      <c r="J9" s="848">
        <f t="shared" si="3"/>
        <v>3.7722432902214038</v>
      </c>
      <c r="K9" s="848">
        <f t="shared" si="3"/>
        <v>3.749342219727005</v>
      </c>
      <c r="L9" s="380">
        <f>L5-L3</f>
        <v>3.8701696908624914</v>
      </c>
      <c r="M9" s="380">
        <f t="shared" ref="M9:AJ9" si="4">M5-M3</f>
        <v>4.0148338331137623</v>
      </c>
      <c r="N9" s="380">
        <f t="shared" si="4"/>
        <v>4.1820143376780567</v>
      </c>
      <c r="O9" s="380">
        <f t="shared" si="4"/>
        <v>4.3560478508677534</v>
      </c>
      <c r="P9" s="380">
        <f t="shared" si="4"/>
        <v>4.4915027078634377</v>
      </c>
      <c r="Q9" s="380">
        <f t="shared" si="4"/>
        <v>4.5596367871329733</v>
      </c>
      <c r="R9" s="380">
        <f t="shared" si="4"/>
        <v>4.6442429879679921</v>
      </c>
      <c r="S9" s="380">
        <f t="shared" si="4"/>
        <v>4.6907923586009428</v>
      </c>
      <c r="T9" s="380">
        <f t="shared" si="4"/>
        <v>4.756758670869587</v>
      </c>
      <c r="U9" s="380">
        <f t="shared" si="4"/>
        <v>4.8248211185651488</v>
      </c>
      <c r="V9" s="380">
        <f t="shared" si="4"/>
        <v>4.9721870736483513</v>
      </c>
      <c r="W9" s="380">
        <f t="shared" si="4"/>
        <v>5.1209709329162738</v>
      </c>
      <c r="X9" s="380">
        <f t="shared" si="4"/>
        <v>5.270284899736966</v>
      </c>
      <c r="Y9" s="380">
        <f t="shared" si="4"/>
        <v>5.4193950620350524</v>
      </c>
      <c r="Z9" s="380">
        <f t="shared" si="4"/>
        <v>5.5691052071583638</v>
      </c>
      <c r="AA9" s="380">
        <f t="shared" si="4"/>
        <v>5.6931222285898588</v>
      </c>
      <c r="AB9" s="380">
        <f t="shared" si="4"/>
        <v>5.8042599979988285</v>
      </c>
      <c r="AC9" s="380">
        <f t="shared" si="4"/>
        <v>5.9161907410640495</v>
      </c>
      <c r="AD9" s="380">
        <f t="shared" si="4"/>
        <v>6.0271752741643958</v>
      </c>
      <c r="AE9" s="380">
        <f t="shared" si="4"/>
        <v>6.1377188944964818</v>
      </c>
      <c r="AF9" s="380">
        <f t="shared" si="4"/>
        <v>6.2609730201769356</v>
      </c>
      <c r="AG9" s="380">
        <f t="shared" si="4"/>
        <v>6.372373354734302</v>
      </c>
      <c r="AH9" s="380">
        <f t="shared" si="4"/>
        <v>6.4829653297780787</v>
      </c>
      <c r="AI9" s="380">
        <f t="shared" si="4"/>
        <v>6.5945157951848898</v>
      </c>
      <c r="AJ9" s="397">
        <f t="shared" si="4"/>
        <v>6.7066994411611383</v>
      </c>
      <c r="AK9" s="397">
        <f t="shared" ref="AK9:AO9" si="5">AK5-AK3</f>
        <v>6.8183209894851231</v>
      </c>
      <c r="AL9" s="397">
        <f t="shared" si="5"/>
        <v>6.929174190102783</v>
      </c>
      <c r="AM9" s="397">
        <f t="shared" si="5"/>
        <v>7.0414459894975163</v>
      </c>
      <c r="AN9" s="397">
        <f t="shared" si="5"/>
        <v>7.1531988504558637</v>
      </c>
      <c r="AO9" s="397">
        <f t="shared" si="5"/>
        <v>7.2646779859357569</v>
      </c>
    </row>
    <row r="10" spans="1:41" ht="15.75" thickBot="1" x14ac:dyDescent="0.25">
      <c r="A10" s="175"/>
      <c r="B10" s="959"/>
      <c r="C10" s="320" t="s">
        <v>743</v>
      </c>
      <c r="D10" s="381" t="s">
        <v>355</v>
      </c>
      <c r="E10" s="321" t="s">
        <v>744</v>
      </c>
      <c r="F10" s="349" t="s">
        <v>72</v>
      </c>
      <c r="G10" s="349">
        <v>2</v>
      </c>
      <c r="H10" s="306">
        <f t="shared" ref="H10:AJ10" si="6">H9-H8</f>
        <v>4.3150487824848609</v>
      </c>
      <c r="I10" s="850">
        <f t="shared" ref="I10:K10" si="7">I9-I8</f>
        <v>3.0267901542781721</v>
      </c>
      <c r="J10" s="850">
        <f t="shared" si="7"/>
        <v>2.8968670357644579</v>
      </c>
      <c r="K10" s="850">
        <f t="shared" si="7"/>
        <v>2.783987412868528</v>
      </c>
      <c r="L10" s="383">
        <f t="shared" si="6"/>
        <v>2.8226767916303146</v>
      </c>
      <c r="M10" s="383">
        <f t="shared" si="6"/>
        <v>2.8790517507940572</v>
      </c>
      <c r="N10" s="383">
        <f t="shared" si="6"/>
        <v>2.9671620391279956</v>
      </c>
      <c r="O10" s="383">
        <f t="shared" si="6"/>
        <v>3.0647062604955266</v>
      </c>
      <c r="P10" s="383">
        <f t="shared" si="6"/>
        <v>3.1178479877706415</v>
      </c>
      <c r="Q10" s="383">
        <f t="shared" si="6"/>
        <v>3.2684680412567122</v>
      </c>
      <c r="R10" s="383">
        <f t="shared" si="6"/>
        <v>3.2728431044393682</v>
      </c>
      <c r="S10" s="383">
        <f t="shared" si="6"/>
        <v>3.2378108207514917</v>
      </c>
      <c r="T10" s="383">
        <f t="shared" si="6"/>
        <v>3.2272263093915372</v>
      </c>
      <c r="U10" s="383">
        <f t="shared" si="6"/>
        <v>3.2126907601746399</v>
      </c>
      <c r="V10" s="383">
        <f t="shared" si="6"/>
        <v>3.4981041289125665</v>
      </c>
      <c r="W10" s="383">
        <f t="shared" si="6"/>
        <v>3.5992840163041588</v>
      </c>
      <c r="X10" s="383">
        <f t="shared" si="6"/>
        <v>3.7034945355601701</v>
      </c>
      <c r="Y10" s="383">
        <f t="shared" si="6"/>
        <v>3.8044903158282457</v>
      </c>
      <c r="Z10" s="383">
        <f t="shared" si="6"/>
        <v>3.9050455137407769</v>
      </c>
      <c r="AA10" s="383">
        <f t="shared" si="6"/>
        <v>4.0986840941177567</v>
      </c>
      <c r="AB10" s="383">
        <f t="shared" si="6"/>
        <v>4.1596824492548325</v>
      </c>
      <c r="AC10" s="383">
        <f t="shared" si="6"/>
        <v>4.2288901521249702</v>
      </c>
      <c r="AD10" s="383">
        <f t="shared" si="6"/>
        <v>4.2864545189956367</v>
      </c>
      <c r="AE10" s="383">
        <f t="shared" si="6"/>
        <v>4.347279650468554</v>
      </c>
      <c r="AF10" s="383">
        <f t="shared" si="6"/>
        <v>4.5958891398663653</v>
      </c>
      <c r="AG10" s="383">
        <f t="shared" si="6"/>
        <v>4.6639503169332865</v>
      </c>
      <c r="AH10" s="383">
        <f t="shared" si="6"/>
        <v>4.72085738070456</v>
      </c>
      <c r="AI10" s="383">
        <f t="shared" si="6"/>
        <v>4.7773890760737849</v>
      </c>
      <c r="AJ10" s="427">
        <f t="shared" si="6"/>
        <v>4.8351287359315664</v>
      </c>
      <c r="AK10" s="427">
        <f t="shared" ref="AK10:AO10" si="8">AK9-AK8</f>
        <v>4.9040851902932747</v>
      </c>
      <c r="AL10" s="427">
        <f t="shared" si="8"/>
        <v>4.9676766757182413</v>
      </c>
      <c r="AM10" s="427">
        <f t="shared" si="8"/>
        <v>5.0333544233487508</v>
      </c>
      <c r="AN10" s="427">
        <f t="shared" si="8"/>
        <v>5.0905008708157569</v>
      </c>
      <c r="AO10" s="427">
        <f t="shared" si="8"/>
        <v>5.1511146108071761</v>
      </c>
    </row>
    <row r="11" spans="1:41" ht="15.75" x14ac:dyDescent="0.25">
      <c r="A11" s="175"/>
      <c r="B11" s="200"/>
      <c r="C11" s="172"/>
      <c r="D11" s="323"/>
      <c r="E11" s="324"/>
      <c r="F11" s="201"/>
      <c r="G11" s="201"/>
      <c r="H11" s="201"/>
      <c r="I11" s="204"/>
      <c r="J11" s="325"/>
      <c r="K11" s="326"/>
      <c r="L11" s="327"/>
      <c r="M11" s="328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</row>
    <row r="12" spans="1:41" ht="15.75" x14ac:dyDescent="0.25">
      <c r="A12" s="175"/>
      <c r="B12" s="200"/>
      <c r="C12" s="172"/>
      <c r="D12" s="329"/>
      <c r="E12" s="330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</row>
    <row r="13" spans="1:41" ht="15.75" x14ac:dyDescent="0.25">
      <c r="A13" s="175"/>
      <c r="B13" s="200"/>
      <c r="C13" s="201"/>
      <c r="D13" s="323"/>
      <c r="E13" s="324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</row>
    <row r="14" spans="1:41" ht="15.75" x14ac:dyDescent="0.25">
      <c r="A14" s="175"/>
      <c r="B14" s="200"/>
      <c r="C14" s="201"/>
      <c r="D14" s="331" t="str">
        <f>'TITLE PAGE'!B9</f>
        <v>Company:</v>
      </c>
      <c r="E14" s="156" t="str">
        <f>'TITLE PAGE'!D9</f>
        <v>Dŵr Cymru Welsh Water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</row>
    <row r="15" spans="1:41" ht="15.75" x14ac:dyDescent="0.25">
      <c r="A15" s="175"/>
      <c r="B15" s="200"/>
      <c r="C15" s="201"/>
      <c r="D15" s="332" t="str">
        <f>'TITLE PAGE'!B10</f>
        <v>Resource Zone Name:</v>
      </c>
      <c r="E15" s="160" t="str">
        <f>'TITLE PAGE'!D10</f>
        <v>Lleyn Harlech</v>
      </c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</row>
    <row r="16" spans="1:41" ht="15.75" x14ac:dyDescent="0.25">
      <c r="A16" s="175"/>
      <c r="B16" s="200"/>
      <c r="C16" s="201"/>
      <c r="D16" s="332" t="str">
        <f>'TITLE PAGE'!B11</f>
        <v>Resource Zone Number:</v>
      </c>
      <c r="E16" s="163">
        <f>'TITLE PAGE'!D11</f>
        <v>8034</v>
      </c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</row>
    <row r="17" spans="1:37" ht="15.75" x14ac:dyDescent="0.25">
      <c r="A17" s="175"/>
      <c r="B17" s="200"/>
      <c r="C17" s="201"/>
      <c r="D17" s="332" t="str">
        <f>'TITLE PAGE'!B12</f>
        <v xml:space="preserve">Planning Scenario Name:                                                                     </v>
      </c>
      <c r="E17" s="160" t="str">
        <f>'TITLE PAGE'!D12</f>
        <v>Dry Year Annual Average</v>
      </c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</row>
    <row r="18" spans="1:37" ht="15.75" x14ac:dyDescent="0.25">
      <c r="A18" s="175"/>
      <c r="B18" s="200"/>
      <c r="C18" s="201"/>
      <c r="D18" s="333" t="str">
        <f>'TITLE PAGE'!B13</f>
        <v xml:space="preserve">Chosen Level of Service:  </v>
      </c>
      <c r="E18" s="168" t="str">
        <f>'TITLE PAGE'!D13</f>
        <v>1 in 20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</row>
    <row r="19" spans="1:37" ht="15.75" x14ac:dyDescent="0.25">
      <c r="A19" s="175"/>
      <c r="B19" s="200"/>
      <c r="C19" s="201"/>
      <c r="D19" s="323"/>
      <c r="E19" s="35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75" zoomScaleNormal="75" zoomScaleSheetLayoutView="5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51"/>
      <c r="B1" s="351"/>
      <c r="C1" s="351"/>
      <c r="D1" s="352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</row>
    <row r="2" spans="1:36" ht="18" x14ac:dyDescent="0.2">
      <c r="A2" s="351"/>
      <c r="B2" s="353" t="s">
        <v>745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</row>
    <row r="3" spans="1:36" ht="15.75" thickBot="1" x14ac:dyDescent="0.25">
      <c r="A3" s="351"/>
      <c r="B3" s="969"/>
      <c r="C3" s="969"/>
      <c r="D3" s="360"/>
      <c r="E3" s="354"/>
      <c r="F3" s="354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420"/>
      <c r="X3" s="420"/>
      <c r="Y3" s="420"/>
      <c r="Z3" s="420"/>
      <c r="AA3" s="420"/>
      <c r="AB3" s="420"/>
      <c r="AC3" s="420"/>
      <c r="AD3" s="420"/>
      <c r="AE3" s="420"/>
      <c r="AF3" s="420"/>
      <c r="AG3" s="420"/>
      <c r="AH3" s="420"/>
      <c r="AI3" s="420"/>
      <c r="AJ3" s="420"/>
    </row>
    <row r="4" spans="1:36" ht="16.5" thickBot="1" x14ac:dyDescent="0.25">
      <c r="A4" s="351"/>
      <c r="B4" s="970" t="s">
        <v>746</v>
      </c>
      <c r="C4" s="971"/>
      <c r="D4" s="971"/>
      <c r="E4" s="971"/>
      <c r="F4" s="972"/>
      <c r="G4" s="973" t="s">
        <v>747</v>
      </c>
      <c r="H4" s="974"/>
      <c r="I4" s="974"/>
      <c r="J4" s="974"/>
      <c r="K4" s="974"/>
      <c r="L4" s="974"/>
      <c r="M4" s="974"/>
      <c r="N4" s="975"/>
      <c r="O4" s="973" t="s">
        <v>748</v>
      </c>
      <c r="P4" s="974"/>
      <c r="Q4" s="974"/>
      <c r="R4" s="974"/>
      <c r="S4" s="974"/>
      <c r="T4" s="975"/>
      <c r="U4" s="973" t="s">
        <v>749</v>
      </c>
      <c r="V4" s="975"/>
      <c r="W4" s="420"/>
      <c r="X4" s="420"/>
      <c r="Y4" s="420"/>
      <c r="Z4" s="420"/>
      <c r="AA4" s="420"/>
      <c r="AB4" s="420"/>
      <c r="AC4" s="420"/>
      <c r="AD4" s="420"/>
      <c r="AE4" s="420"/>
      <c r="AF4" s="420"/>
      <c r="AG4" s="420"/>
      <c r="AH4" s="420"/>
      <c r="AI4" s="420"/>
      <c r="AJ4" s="420"/>
    </row>
    <row r="5" spans="1:36" ht="51" x14ac:dyDescent="0.2">
      <c r="A5" s="351"/>
      <c r="B5" s="355" t="s">
        <v>750</v>
      </c>
      <c r="C5" s="428" t="s">
        <v>751</v>
      </c>
      <c r="D5" s="428" t="s">
        <v>752</v>
      </c>
      <c r="E5" s="960" t="s">
        <v>753</v>
      </c>
      <c r="F5" s="961"/>
      <c r="G5" s="429" t="s">
        <v>779</v>
      </c>
      <c r="H5" s="962" t="s">
        <v>774</v>
      </c>
      <c r="I5" s="963"/>
      <c r="J5" s="963"/>
      <c r="K5" s="962" t="s">
        <v>777</v>
      </c>
      <c r="L5" s="963"/>
      <c r="M5" s="963"/>
      <c r="N5" s="430" t="s">
        <v>776</v>
      </c>
      <c r="O5" s="964" t="s">
        <v>775</v>
      </c>
      <c r="P5" s="965"/>
      <c r="Q5" s="966"/>
      <c r="R5" s="967" t="s">
        <v>778</v>
      </c>
      <c r="S5" s="965"/>
      <c r="T5" s="968"/>
      <c r="U5" s="429" t="s">
        <v>754</v>
      </c>
      <c r="V5" s="430" t="s">
        <v>755</v>
      </c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</row>
    <row r="6" spans="1:36" ht="26.25" thickBot="1" x14ac:dyDescent="0.25">
      <c r="A6" s="351"/>
      <c r="B6" s="356"/>
      <c r="C6" s="431"/>
      <c r="D6" s="431"/>
      <c r="E6" s="432" t="s">
        <v>756</v>
      </c>
      <c r="F6" s="433" t="s">
        <v>757</v>
      </c>
      <c r="G6" s="434" t="s">
        <v>760</v>
      </c>
      <c r="H6" s="435" t="s">
        <v>758</v>
      </c>
      <c r="I6" s="435" t="s">
        <v>759</v>
      </c>
      <c r="J6" s="432" t="s">
        <v>760</v>
      </c>
      <c r="K6" s="435" t="s">
        <v>758</v>
      </c>
      <c r="L6" s="435" t="s">
        <v>759</v>
      </c>
      <c r="M6" s="432" t="s">
        <v>760</v>
      </c>
      <c r="N6" s="372" t="s">
        <v>760</v>
      </c>
      <c r="O6" s="436" t="s">
        <v>758</v>
      </c>
      <c r="P6" s="437" t="s">
        <v>759</v>
      </c>
      <c r="Q6" s="438" t="s">
        <v>760</v>
      </c>
      <c r="R6" s="437" t="s">
        <v>758</v>
      </c>
      <c r="S6" s="437" t="s">
        <v>759</v>
      </c>
      <c r="T6" s="439" t="s">
        <v>760</v>
      </c>
      <c r="U6" s="440" t="s">
        <v>72</v>
      </c>
      <c r="V6" s="441" t="s">
        <v>72</v>
      </c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</row>
    <row r="7" spans="1:36" x14ac:dyDescent="0.2">
      <c r="A7" s="351"/>
      <c r="B7" s="995" t="s">
        <v>761</v>
      </c>
      <c r="C7" s="357">
        <v>1984</v>
      </c>
      <c r="D7" s="357" t="s">
        <v>817</v>
      </c>
      <c r="E7" s="357" t="s">
        <v>815</v>
      </c>
      <c r="F7" s="357" t="s">
        <v>815</v>
      </c>
      <c r="G7" s="357">
        <v>17.440000000000001</v>
      </c>
      <c r="H7" s="357" t="s">
        <v>812</v>
      </c>
      <c r="I7" s="357">
        <v>0</v>
      </c>
      <c r="J7" s="357">
        <v>17.440000000000001</v>
      </c>
      <c r="K7" s="357" t="s">
        <v>813</v>
      </c>
      <c r="L7" s="357">
        <v>0</v>
      </c>
      <c r="M7" s="357">
        <v>17.440000000000001</v>
      </c>
      <c r="N7" s="846">
        <v>17.440000000000001</v>
      </c>
      <c r="O7" s="357" t="s">
        <v>812</v>
      </c>
      <c r="P7" s="357">
        <v>0</v>
      </c>
      <c r="Q7" s="357">
        <v>17.440000000000001</v>
      </c>
      <c r="R7" s="357" t="s">
        <v>812</v>
      </c>
      <c r="S7" s="357">
        <v>0</v>
      </c>
      <c r="T7" s="357">
        <v>17.440000000000001</v>
      </c>
      <c r="U7" s="357">
        <v>17.440000000000001</v>
      </c>
      <c r="V7" s="357">
        <v>17.440000000000001</v>
      </c>
      <c r="W7" s="420"/>
      <c r="X7" s="420"/>
      <c r="Y7" s="420"/>
      <c r="Z7" s="420"/>
      <c r="AA7" s="420"/>
      <c r="AB7" s="420"/>
      <c r="AC7" s="420"/>
      <c r="AD7" s="420"/>
      <c r="AE7" s="420"/>
      <c r="AF7" s="420"/>
      <c r="AG7" s="420"/>
      <c r="AH7" s="420"/>
      <c r="AI7" s="420"/>
      <c r="AJ7" s="420"/>
    </row>
    <row r="8" spans="1:36" x14ac:dyDescent="0.2">
      <c r="A8" s="351"/>
      <c r="B8" s="996"/>
      <c r="C8" s="357">
        <v>0</v>
      </c>
      <c r="D8" s="357">
        <v>0</v>
      </c>
      <c r="E8" s="357">
        <v>0</v>
      </c>
      <c r="F8" s="357">
        <v>0</v>
      </c>
      <c r="G8" s="357">
        <v>0</v>
      </c>
      <c r="H8" s="357">
        <v>0</v>
      </c>
      <c r="I8" s="357">
        <v>0</v>
      </c>
      <c r="J8" s="357">
        <v>0</v>
      </c>
      <c r="K8" s="357">
        <v>0</v>
      </c>
      <c r="L8" s="357">
        <v>0</v>
      </c>
      <c r="M8" s="357">
        <v>0</v>
      </c>
      <c r="N8" s="357">
        <v>0</v>
      </c>
      <c r="O8" s="357">
        <v>0</v>
      </c>
      <c r="P8" s="357">
        <v>0</v>
      </c>
      <c r="Q8" s="357">
        <v>0</v>
      </c>
      <c r="R8" s="357">
        <v>0</v>
      </c>
      <c r="S8" s="357">
        <v>0</v>
      </c>
      <c r="T8" s="357">
        <v>0</v>
      </c>
      <c r="U8" s="357">
        <v>0</v>
      </c>
      <c r="V8" s="357">
        <v>0</v>
      </c>
      <c r="W8" s="420"/>
      <c r="X8" s="420"/>
      <c r="Y8" s="420"/>
      <c r="Z8" s="420"/>
      <c r="AA8" s="420"/>
      <c r="AB8" s="420"/>
      <c r="AC8" s="420"/>
      <c r="AD8" s="420"/>
      <c r="AE8" s="420"/>
      <c r="AF8" s="420"/>
      <c r="AG8" s="420"/>
      <c r="AH8" s="420"/>
      <c r="AI8" s="420"/>
      <c r="AJ8" s="420"/>
    </row>
    <row r="9" spans="1:36" ht="20.25" customHeight="1" x14ac:dyDescent="0.2">
      <c r="A9" s="351"/>
      <c r="B9" s="997" t="s">
        <v>762</v>
      </c>
      <c r="C9" s="357" t="s">
        <v>811</v>
      </c>
      <c r="D9" s="357" t="s">
        <v>816</v>
      </c>
      <c r="E9" s="357" t="s">
        <v>815</v>
      </c>
      <c r="F9" s="357" t="s">
        <v>814</v>
      </c>
      <c r="G9" s="357">
        <v>17.440000000000001</v>
      </c>
      <c r="H9" s="357" t="s">
        <v>812</v>
      </c>
      <c r="I9" s="357">
        <v>0</v>
      </c>
      <c r="J9" s="357">
        <v>17.440000000000001</v>
      </c>
      <c r="K9" s="357" t="s">
        <v>813</v>
      </c>
      <c r="L9" s="357">
        <v>0</v>
      </c>
      <c r="M9" s="357">
        <v>17.440000000000001</v>
      </c>
      <c r="N9" s="357">
        <v>17.440000000000001</v>
      </c>
      <c r="O9" s="357" t="s">
        <v>812</v>
      </c>
      <c r="P9" s="357">
        <v>0</v>
      </c>
      <c r="Q9" s="357">
        <v>17.440000000000001</v>
      </c>
      <c r="R9" s="357" t="s">
        <v>812</v>
      </c>
      <c r="S9" s="357">
        <v>0</v>
      </c>
      <c r="T9" s="357">
        <v>17.440000000000001</v>
      </c>
      <c r="U9" s="357">
        <v>17.440000000000001</v>
      </c>
      <c r="V9" s="357">
        <v>17.440000000000001</v>
      </c>
      <c r="W9" s="420"/>
      <c r="X9" s="420"/>
      <c r="Y9" s="420"/>
      <c r="Z9" s="420"/>
      <c r="AA9" s="420"/>
      <c r="AB9" s="420"/>
      <c r="AC9" s="420"/>
      <c r="AD9" s="420"/>
      <c r="AE9" s="420"/>
      <c r="AF9" s="420"/>
      <c r="AG9" s="420"/>
      <c r="AH9" s="420"/>
      <c r="AI9" s="420"/>
      <c r="AJ9" s="420"/>
    </row>
    <row r="10" spans="1:36" ht="20.25" customHeight="1" thickBot="1" x14ac:dyDescent="0.25">
      <c r="A10" s="351"/>
      <c r="B10" s="998"/>
      <c r="C10" s="357">
        <v>0</v>
      </c>
      <c r="D10" s="357">
        <v>0</v>
      </c>
      <c r="E10" s="357">
        <v>0</v>
      </c>
      <c r="F10" s="357">
        <v>0</v>
      </c>
      <c r="G10" s="357">
        <v>0</v>
      </c>
      <c r="H10" s="357">
        <v>0</v>
      </c>
      <c r="I10" s="357">
        <v>0</v>
      </c>
      <c r="J10" s="357">
        <v>0</v>
      </c>
      <c r="K10" s="357">
        <v>0</v>
      </c>
      <c r="L10" s="357">
        <v>0</v>
      </c>
      <c r="M10" s="357">
        <v>0</v>
      </c>
      <c r="N10" s="357">
        <v>0</v>
      </c>
      <c r="O10" s="357">
        <v>0</v>
      </c>
      <c r="P10" s="357">
        <v>0</v>
      </c>
      <c r="Q10" s="357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420"/>
      <c r="X10" s="420"/>
      <c r="Y10" s="420"/>
      <c r="Z10" s="420"/>
      <c r="AA10" s="420"/>
      <c r="AB10" s="420"/>
      <c r="AC10" s="420"/>
      <c r="AD10" s="420"/>
      <c r="AE10" s="420"/>
      <c r="AF10" s="420"/>
      <c r="AG10" s="420"/>
      <c r="AH10" s="420"/>
      <c r="AI10" s="420"/>
      <c r="AJ10" s="420"/>
    </row>
    <row r="11" spans="1:36" x14ac:dyDescent="0.2">
      <c r="A11" s="351"/>
      <c r="B11" s="358"/>
      <c r="C11" s="359"/>
      <c r="D11" s="359"/>
      <c r="E11" s="360"/>
      <c r="F11" s="360"/>
      <c r="G11" s="360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</row>
    <row r="12" spans="1:36" x14ac:dyDescent="0.2">
      <c r="A12" s="351"/>
      <c r="B12" s="360"/>
      <c r="C12" s="999"/>
      <c r="D12" s="999"/>
      <c r="E12" s="999"/>
      <c r="F12" s="999"/>
      <c r="G12" s="360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</row>
    <row r="13" spans="1:36" ht="15.75" thickBot="1" x14ac:dyDescent="0.25">
      <c r="A13" s="351"/>
      <c r="B13" s="360"/>
      <c r="C13" s="360"/>
      <c r="D13" s="361"/>
      <c r="E13" s="360"/>
      <c r="F13" s="360"/>
      <c r="G13" s="360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</row>
    <row r="14" spans="1:36" ht="23.25" x14ac:dyDescent="0.2">
      <c r="A14" s="351"/>
      <c r="B14" s="1000" t="s">
        <v>763</v>
      </c>
      <c r="C14" s="1001"/>
      <c r="D14" s="1001"/>
      <c r="E14" s="1001"/>
      <c r="F14" s="1001"/>
      <c r="G14" s="1001"/>
      <c r="H14" s="1001"/>
      <c r="I14" s="1001"/>
      <c r="J14" s="1001"/>
      <c r="K14" s="1001"/>
      <c r="L14" s="1001"/>
      <c r="M14" s="1001"/>
      <c r="N14" s="1001"/>
      <c r="O14" s="1001"/>
      <c r="P14" s="1002"/>
      <c r="Q14" s="351"/>
      <c r="R14" s="351"/>
      <c r="S14" s="351"/>
      <c r="T14" s="351"/>
      <c r="U14" s="351"/>
      <c r="V14" s="351"/>
    </row>
    <row r="15" spans="1:36" x14ac:dyDescent="0.2">
      <c r="A15" s="351"/>
      <c r="B15" s="362" t="s">
        <v>764</v>
      </c>
      <c r="C15" s="363"/>
      <c r="D15" s="363"/>
      <c r="E15" s="363"/>
      <c r="F15" s="363"/>
      <c r="G15" s="363"/>
      <c r="H15" s="363"/>
      <c r="I15" s="635"/>
      <c r="J15" s="364"/>
      <c r="K15" s="639" t="s">
        <v>765</v>
      </c>
      <c r="L15" s="363"/>
      <c r="M15" s="363"/>
      <c r="N15" s="363"/>
      <c r="O15" s="363"/>
      <c r="P15" s="365"/>
      <c r="Q15" s="351"/>
      <c r="R15" s="351"/>
      <c r="S15" s="351"/>
      <c r="T15" s="351"/>
      <c r="U15" s="351"/>
      <c r="V15" s="351"/>
    </row>
    <row r="16" spans="1:36" ht="84.6" customHeight="1" x14ac:dyDescent="0.2">
      <c r="A16" s="351"/>
      <c r="B16" s="976" t="s">
        <v>818</v>
      </c>
      <c r="C16" s="1003"/>
      <c r="D16" s="1003"/>
      <c r="E16" s="1003"/>
      <c r="F16" s="1003"/>
      <c r="G16" s="1003"/>
      <c r="H16" s="1003"/>
      <c r="I16" s="1004"/>
      <c r="J16" s="351"/>
      <c r="K16" s="1005" t="s">
        <v>822</v>
      </c>
      <c r="L16" s="1006"/>
      <c r="M16" s="1006"/>
      <c r="N16" s="1006"/>
      <c r="O16" s="1006"/>
      <c r="P16" s="1007"/>
      <c r="Q16" s="351"/>
      <c r="R16" s="351"/>
      <c r="S16" s="351"/>
      <c r="T16" s="351"/>
      <c r="U16" s="351"/>
      <c r="V16" s="351"/>
    </row>
    <row r="17" spans="1:22" x14ac:dyDescent="0.2">
      <c r="A17" s="351"/>
      <c r="B17" s="366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67"/>
      <c r="Q17" s="351"/>
      <c r="R17" s="351"/>
      <c r="S17" s="351"/>
      <c r="T17" s="351"/>
      <c r="U17" s="351"/>
      <c r="V17" s="351"/>
    </row>
    <row r="18" spans="1:22" x14ac:dyDescent="0.2">
      <c r="A18" s="351"/>
      <c r="B18" s="636" t="s">
        <v>762</v>
      </c>
      <c r="C18" s="637"/>
      <c r="D18" s="637"/>
      <c r="E18" s="637"/>
      <c r="F18" s="637"/>
      <c r="G18" s="637"/>
      <c r="H18" s="637"/>
      <c r="I18" s="635"/>
      <c r="J18" s="364"/>
      <c r="K18" s="639" t="s">
        <v>773</v>
      </c>
      <c r="L18" s="637"/>
      <c r="M18" s="637"/>
      <c r="N18" s="637"/>
      <c r="O18" s="637"/>
      <c r="P18" s="638"/>
      <c r="Q18" s="351"/>
      <c r="R18" s="351"/>
      <c r="S18" s="351"/>
      <c r="T18" s="351"/>
      <c r="U18" s="351"/>
      <c r="V18" s="351"/>
    </row>
    <row r="19" spans="1:22" ht="99.6" customHeight="1" x14ac:dyDescent="0.2">
      <c r="A19" s="351"/>
      <c r="B19" s="976" t="s">
        <v>819</v>
      </c>
      <c r="C19" s="977"/>
      <c r="D19" s="977"/>
      <c r="E19" s="977"/>
      <c r="F19" s="977"/>
      <c r="G19" s="977"/>
      <c r="H19" s="977"/>
      <c r="I19" s="978"/>
      <c r="J19" s="351"/>
      <c r="K19" s="979" t="s">
        <v>824</v>
      </c>
      <c r="L19" s="980"/>
      <c r="M19" s="980"/>
      <c r="N19" s="980"/>
      <c r="O19" s="980"/>
      <c r="P19" s="981"/>
      <c r="Q19" s="351"/>
      <c r="R19" s="351"/>
      <c r="S19" s="351"/>
      <c r="T19" s="351"/>
      <c r="U19" s="351"/>
      <c r="V19" s="351"/>
    </row>
    <row r="20" spans="1:22" x14ac:dyDescent="0.2">
      <c r="A20" s="351"/>
      <c r="B20" s="366"/>
      <c r="C20" s="351"/>
      <c r="D20" s="351"/>
      <c r="E20" s="351"/>
      <c r="F20" s="351"/>
      <c r="G20" s="351"/>
      <c r="H20" s="351"/>
      <c r="I20" s="351"/>
      <c r="J20" s="351"/>
      <c r="K20" s="980">
        <v>0</v>
      </c>
      <c r="L20" s="980"/>
      <c r="M20" s="980"/>
      <c r="N20" s="980"/>
      <c r="O20" s="980"/>
      <c r="P20" s="981"/>
      <c r="Q20" s="351"/>
      <c r="R20" s="351"/>
      <c r="S20" s="351"/>
      <c r="T20" s="351"/>
      <c r="U20" s="351"/>
      <c r="V20" s="351"/>
    </row>
    <row r="21" spans="1:22" x14ac:dyDescent="0.2">
      <c r="A21" s="351"/>
      <c r="B21" s="636" t="s">
        <v>766</v>
      </c>
      <c r="C21" s="637"/>
      <c r="D21" s="637"/>
      <c r="E21" s="637"/>
      <c r="F21" s="637"/>
      <c r="G21" s="637"/>
      <c r="H21" s="637"/>
      <c r="I21" s="635"/>
      <c r="J21" s="351"/>
      <c r="K21" s="980">
        <v>0</v>
      </c>
      <c r="L21" s="980"/>
      <c r="M21" s="980"/>
      <c r="N21" s="980"/>
      <c r="O21" s="980"/>
      <c r="P21" s="981"/>
      <c r="Q21" s="351"/>
      <c r="R21" s="351"/>
      <c r="S21" s="351"/>
      <c r="T21" s="351"/>
      <c r="U21" s="351"/>
      <c r="V21" s="351"/>
    </row>
    <row r="22" spans="1:22" ht="76.900000000000006" customHeight="1" x14ac:dyDescent="0.2">
      <c r="A22" s="351"/>
      <c r="B22" s="976" t="s">
        <v>820</v>
      </c>
      <c r="C22" s="977"/>
      <c r="D22" s="977"/>
      <c r="E22" s="977"/>
      <c r="F22" s="977"/>
      <c r="G22" s="977"/>
      <c r="H22" s="977"/>
      <c r="I22" s="978"/>
      <c r="J22" s="351"/>
      <c r="K22" s="980">
        <v>0</v>
      </c>
      <c r="L22" s="980"/>
      <c r="M22" s="980"/>
      <c r="N22" s="980"/>
      <c r="O22" s="980"/>
      <c r="P22" s="981"/>
      <c r="Q22" s="351"/>
      <c r="R22" s="351"/>
      <c r="S22" s="351"/>
      <c r="T22" s="351"/>
      <c r="U22" s="351"/>
      <c r="V22" s="351"/>
    </row>
    <row r="23" spans="1:22" x14ac:dyDescent="0.2">
      <c r="A23" s="351"/>
      <c r="B23" s="366"/>
      <c r="C23" s="351"/>
      <c r="D23" s="351"/>
      <c r="E23" s="351"/>
      <c r="F23" s="351"/>
      <c r="G23" s="351"/>
      <c r="H23" s="351"/>
      <c r="I23" s="351"/>
      <c r="J23" s="351"/>
      <c r="K23" s="980">
        <v>0</v>
      </c>
      <c r="L23" s="980"/>
      <c r="M23" s="980"/>
      <c r="N23" s="980"/>
      <c r="O23" s="980"/>
      <c r="P23" s="981"/>
      <c r="Q23" s="351"/>
      <c r="R23" s="351"/>
      <c r="S23" s="351"/>
      <c r="T23" s="351"/>
      <c r="U23" s="351"/>
      <c r="V23" s="351"/>
    </row>
    <row r="24" spans="1:22" x14ac:dyDescent="0.2">
      <c r="A24" s="351"/>
      <c r="B24" s="636" t="s">
        <v>767</v>
      </c>
      <c r="C24" s="637"/>
      <c r="D24" s="637"/>
      <c r="E24" s="637"/>
      <c r="F24" s="637"/>
      <c r="G24" s="637"/>
      <c r="H24" s="637"/>
      <c r="I24" s="635"/>
      <c r="J24" s="351"/>
      <c r="K24" s="980">
        <v>0</v>
      </c>
      <c r="L24" s="980"/>
      <c r="M24" s="980"/>
      <c r="N24" s="980"/>
      <c r="O24" s="980"/>
      <c r="P24" s="981"/>
      <c r="Q24" s="351"/>
      <c r="R24" s="351"/>
      <c r="S24" s="351"/>
      <c r="T24" s="351"/>
      <c r="U24" s="351"/>
      <c r="V24" s="351"/>
    </row>
    <row r="25" spans="1:22" x14ac:dyDescent="0.2">
      <c r="A25" s="351"/>
      <c r="B25" s="986" t="s">
        <v>821</v>
      </c>
      <c r="C25" s="987"/>
      <c r="D25" s="987"/>
      <c r="E25" s="987"/>
      <c r="F25" s="987"/>
      <c r="G25" s="987"/>
      <c r="H25" s="987"/>
      <c r="I25" s="988"/>
      <c r="J25" s="351"/>
      <c r="K25" s="980">
        <v>0</v>
      </c>
      <c r="L25" s="980"/>
      <c r="M25" s="980"/>
      <c r="N25" s="980"/>
      <c r="O25" s="980"/>
      <c r="P25" s="981"/>
      <c r="Q25" s="351"/>
      <c r="R25" s="351"/>
      <c r="S25" s="351"/>
      <c r="T25" s="351"/>
      <c r="U25" s="351"/>
      <c r="V25" s="351"/>
    </row>
    <row r="26" spans="1:22" x14ac:dyDescent="0.2">
      <c r="A26" s="351"/>
      <c r="B26" s="989">
        <v>0</v>
      </c>
      <c r="C26" s="990"/>
      <c r="D26" s="990"/>
      <c r="E26" s="990"/>
      <c r="F26" s="990"/>
      <c r="G26" s="990"/>
      <c r="H26" s="990"/>
      <c r="I26" s="991"/>
      <c r="J26" s="351"/>
      <c r="K26" s="980">
        <v>0</v>
      </c>
      <c r="L26" s="980"/>
      <c r="M26" s="980"/>
      <c r="N26" s="980"/>
      <c r="O26" s="980"/>
      <c r="P26" s="981"/>
      <c r="Q26" s="351"/>
      <c r="R26" s="351"/>
      <c r="S26" s="351"/>
      <c r="T26" s="351"/>
      <c r="U26" s="351"/>
      <c r="V26" s="351"/>
    </row>
    <row r="27" spans="1:22" x14ac:dyDescent="0.2">
      <c r="A27" s="351"/>
      <c r="B27" s="989" t="e">
        <v>#REF!</v>
      </c>
      <c r="C27" s="990"/>
      <c r="D27" s="990"/>
      <c r="E27" s="990"/>
      <c r="F27" s="990"/>
      <c r="G27" s="990"/>
      <c r="H27" s="990"/>
      <c r="I27" s="991"/>
      <c r="J27" s="351"/>
      <c r="K27" s="982" t="e">
        <v>#REF!</v>
      </c>
      <c r="L27" s="982"/>
      <c r="M27" s="982"/>
      <c r="N27" s="982"/>
      <c r="O27" s="982"/>
      <c r="P27" s="983"/>
      <c r="Q27" s="351"/>
      <c r="R27" s="351"/>
      <c r="S27" s="351"/>
      <c r="T27" s="351"/>
      <c r="U27" s="351"/>
      <c r="V27" s="351"/>
    </row>
    <row r="28" spans="1:22" ht="15.75" thickBot="1" x14ac:dyDescent="0.25">
      <c r="A28" s="351"/>
      <c r="B28" s="992" t="e">
        <v>#REF!</v>
      </c>
      <c r="C28" s="993"/>
      <c r="D28" s="993"/>
      <c r="E28" s="993"/>
      <c r="F28" s="993"/>
      <c r="G28" s="993"/>
      <c r="H28" s="993"/>
      <c r="I28" s="994"/>
      <c r="J28" s="368"/>
      <c r="K28" s="984" t="e">
        <v>#REF!</v>
      </c>
      <c r="L28" s="984"/>
      <c r="M28" s="984"/>
      <c r="N28" s="984"/>
      <c r="O28" s="984"/>
      <c r="P28" s="985"/>
      <c r="Q28" s="351"/>
      <c r="R28" s="351"/>
      <c r="S28" s="351"/>
      <c r="T28" s="351"/>
      <c r="U28" s="351"/>
      <c r="V28" s="351"/>
    </row>
  </sheetData>
  <mergeCells count="20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11:E11">
    <cfRule type="expression" dxfId="1" priority="2">
      <formula>D11="Y"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15</vt:i4>
      </vt:variant>
    </vt:vector>
  </HeadingPairs>
  <TitlesOfParts>
    <vt:vector size="27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2019-03-21T14:22:27Z</dcterms:modified>
</cp:coreProperties>
</file>