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Licences'!$C$1:$K$36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1" l="1"/>
  <c r="H7" i="11"/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I4" i="11" l="1"/>
  <c r="J4" i="11"/>
  <c r="K4" i="11"/>
  <c r="I6" i="11"/>
  <c r="I8" i="11" s="1"/>
  <c r="J6" i="11"/>
  <c r="K6" i="11"/>
  <c r="I7" i="11"/>
  <c r="J7" i="11"/>
  <c r="K7" i="11"/>
  <c r="K8" i="11" s="1"/>
  <c r="J8" i="11" l="1"/>
  <c r="J17" i="4"/>
  <c r="K17" i="4"/>
  <c r="I17" i="4"/>
  <c r="L30" i="2" l="1"/>
  <c r="AL4" i="4" l="1"/>
  <c r="AO2" i="11" l="1"/>
  <c r="AK2" i="11"/>
  <c r="AL2" i="11"/>
  <c r="AM2" i="11"/>
  <c r="AN2" i="11"/>
  <c r="AK2" i="10"/>
  <c r="AL2" i="10"/>
  <c r="AM2" i="10"/>
  <c r="AN2" i="10"/>
  <c r="AO2" i="10"/>
  <c r="AL4" i="9"/>
  <c r="AK2" i="9"/>
  <c r="AL2" i="9"/>
  <c r="AM2" i="9"/>
  <c r="AN2" i="9"/>
  <c r="AO2" i="9"/>
  <c r="AK6" i="11"/>
  <c r="AM6" i="11"/>
  <c r="AO6" i="11"/>
  <c r="AK7" i="11"/>
  <c r="AL7" i="11"/>
  <c r="AM7" i="11"/>
  <c r="AN7" i="11"/>
  <c r="AO7" i="11"/>
  <c r="AK2" i="6"/>
  <c r="AL2" i="6"/>
  <c r="AM2" i="6"/>
  <c r="AN2" i="6"/>
  <c r="AO2" i="6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2" i="5"/>
  <c r="AL2" i="5"/>
  <c r="AM2" i="5"/>
  <c r="AN2" i="5"/>
  <c r="AO2" i="5"/>
  <c r="AM8" i="6" l="1"/>
  <c r="AI23" i="2" s="1"/>
  <c r="AL8" i="6"/>
  <c r="AH23" i="2" s="1"/>
  <c r="AM58" i="10"/>
  <c r="AN36" i="10"/>
  <c r="AJ17" i="2" s="1"/>
  <c r="AL36" i="10"/>
  <c r="AH17" i="2" s="1"/>
  <c r="AL10" i="10"/>
  <c r="AH11" i="2" s="1"/>
  <c r="AM9" i="10"/>
  <c r="AM13" i="10" s="1"/>
  <c r="AN8" i="10"/>
  <c r="AO3" i="11"/>
  <c r="AK3" i="6"/>
  <c r="AG18" i="2" s="1"/>
  <c r="AM36" i="10"/>
  <c r="AI17" i="2" s="1"/>
  <c r="AN58" i="10"/>
  <c r="AO36" i="10"/>
  <c r="AK17" i="2" s="1"/>
  <c r="AK36" i="10"/>
  <c r="AG17" i="2" s="1"/>
  <c r="AN3" i="6"/>
  <c r="AJ18" i="2" s="1"/>
  <c r="AO8" i="11"/>
  <c r="AK24" i="2" s="1"/>
  <c r="AL6" i="11"/>
  <c r="AL8" i="11" s="1"/>
  <c r="AH24" i="2" s="1"/>
  <c r="AN7" i="10"/>
  <c r="AL56" i="10"/>
  <c r="AK58" i="10"/>
  <c r="AK10" i="10"/>
  <c r="AK20" i="10" s="1"/>
  <c r="AN10" i="10"/>
  <c r="AO9" i="10"/>
  <c r="AK13" i="2" s="1"/>
  <c r="AK9" i="10"/>
  <c r="AK13" i="10" s="1"/>
  <c r="AL8" i="10"/>
  <c r="AN8" i="6"/>
  <c r="AJ23" i="2" s="1"/>
  <c r="AO3" i="6"/>
  <c r="AK18" i="2" s="1"/>
  <c r="AK3" i="11"/>
  <c r="AN9" i="10"/>
  <c r="AN13" i="10" s="1"/>
  <c r="AK8" i="11"/>
  <c r="AG24" i="2" s="1"/>
  <c r="AO7" i="10"/>
  <c r="AK56" i="10"/>
  <c r="AN56" i="10"/>
  <c r="AM3" i="6"/>
  <c r="AI18" i="2" s="1"/>
  <c r="AM56" i="10"/>
  <c r="AO10" i="10"/>
  <c r="AO20" i="10" s="1"/>
  <c r="AN6" i="11"/>
  <c r="AN8" i="11" s="1"/>
  <c r="AJ24" i="2" s="1"/>
  <c r="AO58" i="10"/>
  <c r="AM8" i="11"/>
  <c r="AI24" i="2" s="1"/>
  <c r="AL58" i="10"/>
  <c r="AO56" i="10"/>
  <c r="AL9" i="10"/>
  <c r="AM8" i="10"/>
  <c r="AM10" i="10"/>
  <c r="AI11" i="2" s="1"/>
  <c r="AO8" i="10"/>
  <c r="AK8" i="10"/>
  <c r="AL3" i="6"/>
  <c r="AH18" i="2" s="1"/>
  <c r="AO8" i="6"/>
  <c r="AK23" i="2" s="1"/>
  <c r="AK8" i="6"/>
  <c r="AG23" i="2" s="1"/>
  <c r="AK4" i="4"/>
  <c r="AK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N13" i="9" s="1"/>
  <c r="AO10" i="4"/>
  <c r="AO13" i="9" s="1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K28" i="9"/>
  <c r="AL28" i="9"/>
  <c r="AM28" i="9"/>
  <c r="AN28" i="9"/>
  <c r="AO28" i="9"/>
  <c r="AB30" i="2"/>
  <c r="AC30" i="2"/>
  <c r="AD30" i="2"/>
  <c r="AE30" i="2"/>
  <c r="AF30" i="2"/>
  <c r="AG10" i="2"/>
  <c r="AH10" i="2"/>
  <c r="AI10" i="2"/>
  <c r="AJ10" i="2"/>
  <c r="AK10" i="2"/>
  <c r="AG12" i="2"/>
  <c r="AH12" i="2"/>
  <c r="AI12" i="2"/>
  <c r="AJ12" i="2"/>
  <c r="AK12" i="2"/>
  <c r="AG14" i="2"/>
  <c r="AH14" i="2"/>
  <c r="AI14" i="2"/>
  <c r="AJ14" i="2"/>
  <c r="AK14" i="2"/>
  <c r="AG16" i="2"/>
  <c r="AH16" i="2"/>
  <c r="AI16" i="2"/>
  <c r="AJ16" i="2"/>
  <c r="AK16" i="2"/>
  <c r="AJ2" i="4"/>
  <c r="AK2" i="4"/>
  <c r="AL2" i="4"/>
  <c r="AM2" i="4"/>
  <c r="AN2" i="4"/>
  <c r="AO2" i="4"/>
  <c r="AO18" i="4" l="1"/>
  <c r="AG13" i="2"/>
  <c r="AK7" i="10"/>
  <c r="AG15" i="2" s="1"/>
  <c r="AN27" i="10"/>
  <c r="AJ15" i="2"/>
  <c r="AG11" i="2"/>
  <c r="AK18" i="4"/>
  <c r="AJ11" i="2"/>
  <c r="AN3" i="11"/>
  <c r="AJ19" i="2" s="1"/>
  <c r="AL20" i="10"/>
  <c r="AG20" i="2"/>
  <c r="AI13" i="2"/>
  <c r="AN20" i="10"/>
  <c r="AO13" i="10"/>
  <c r="AK15" i="2"/>
  <c r="AJ13" i="2"/>
  <c r="AI20" i="2"/>
  <c r="AK27" i="10"/>
  <c r="AK20" i="2"/>
  <c r="AL27" i="10"/>
  <c r="AL13" i="10"/>
  <c r="AM3" i="11"/>
  <c r="AM7" i="10"/>
  <c r="AI15" i="2" s="1"/>
  <c r="AO27" i="10"/>
  <c r="AK19" i="2"/>
  <c r="AK11" i="2"/>
  <c r="AM27" i="10"/>
  <c r="AM20" i="10"/>
  <c r="AH13" i="2"/>
  <c r="AL7" i="10"/>
  <c r="AH15" i="2" s="1"/>
  <c r="AL3" i="11"/>
  <c r="AJ20" i="2"/>
  <c r="AH20" i="2"/>
  <c r="AN3" i="4"/>
  <c r="AN3" i="9" s="1"/>
  <c r="AL3" i="4"/>
  <c r="AL3" i="9" s="1"/>
  <c r="AN18" i="4"/>
  <c r="AM3" i="4"/>
  <c r="AM3" i="9" s="1"/>
  <c r="AM18" i="4"/>
  <c r="AL18" i="4"/>
  <c r="AO3" i="4"/>
  <c r="AO3" i="9" s="1"/>
  <c r="AK3" i="4"/>
  <c r="AK3" i="9" s="1"/>
  <c r="AG19" i="2" l="1"/>
  <c r="AG21" i="2" s="1"/>
  <c r="AK21" i="2"/>
  <c r="AJ21" i="2"/>
  <c r="AI19" i="2"/>
  <c r="AI21" i="2" s="1"/>
  <c r="AH19" i="2"/>
  <c r="AH21" i="2" s="1"/>
  <c r="I16" i="3" l="1"/>
  <c r="H16" i="3"/>
  <c r="L5" i="8" l="1"/>
  <c r="L8" i="8"/>
  <c r="D54" i="13" l="1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8" i="3" l="1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H3" i="9" l="1"/>
  <c r="H5" i="8"/>
  <c r="H27" i="8" l="1"/>
  <c r="C52" i="13" l="1"/>
  <c r="C53" i="13"/>
  <c r="C54" i="13"/>
  <c r="C55" i="13"/>
  <c r="C51" i="13"/>
  <c r="A4" i="2" l="1"/>
  <c r="A3" i="2"/>
  <c r="H4" i="3" l="1"/>
  <c r="H9" i="3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32" i="3"/>
  <c r="E36" i="3"/>
  <c r="E35" i="3"/>
  <c r="E34" i="3"/>
  <c r="E33" i="3"/>
  <c r="I24" i="3"/>
  <c r="H24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J30" i="8" s="1"/>
  <c r="AI31" i="8"/>
  <c r="AI35" i="10" s="1"/>
  <c r="AH31" i="8"/>
  <c r="AG31" i="8"/>
  <c r="AG35" i="10" s="1"/>
  <c r="AF31" i="8"/>
  <c r="AF30" i="8" s="1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T30" i="8" s="1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H30" i="8" s="1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R17" i="8" s="1"/>
  <c r="Q18" i="8"/>
  <c r="P18" i="8"/>
  <c r="O18" i="8"/>
  <c r="N18" i="8"/>
  <c r="N17" i="8" s="1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C14" i="4"/>
  <c r="AC17" i="9" s="1"/>
  <c r="AB14" i="4"/>
  <c r="AA14" i="4"/>
  <c r="Z14" i="4"/>
  <c r="Y14" i="4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AJ7" i="4"/>
  <c r="AI7" i="4"/>
  <c r="AH7" i="4"/>
  <c r="AH8" i="9" s="1"/>
  <c r="AG7" i="4"/>
  <c r="AF7" i="4"/>
  <c r="AE7" i="4"/>
  <c r="AD7" i="4"/>
  <c r="AD8" i="9" s="1"/>
  <c r="AC7" i="4"/>
  <c r="AB7" i="4"/>
  <c r="AA7" i="4"/>
  <c r="Z7" i="4"/>
  <c r="Z8" i="9" s="1"/>
  <c r="Y7" i="4"/>
  <c r="X7" i="4"/>
  <c r="W7" i="4"/>
  <c r="V7" i="4"/>
  <c r="V8" i="9" s="1"/>
  <c r="U7" i="4"/>
  <c r="T7" i="4"/>
  <c r="S7" i="4"/>
  <c r="R7" i="4"/>
  <c r="R8" i="9" s="1"/>
  <c r="Q7" i="4"/>
  <c r="P7" i="4"/>
  <c r="O7" i="4"/>
  <c r="N7" i="4"/>
  <c r="N8" i="9" s="1"/>
  <c r="M7" i="4"/>
  <c r="L7" i="4"/>
  <c r="K7" i="4"/>
  <c r="K3" i="4" s="1"/>
  <c r="K3" i="9" s="1"/>
  <c r="J7" i="4"/>
  <c r="I7" i="4"/>
  <c r="I3" i="4" s="1"/>
  <c r="I3" i="9" s="1"/>
  <c r="H7" i="4"/>
  <c r="AJ4" i="4"/>
  <c r="AI4" i="4"/>
  <c r="AI4" i="9" s="1"/>
  <c r="AH4" i="4"/>
  <c r="AG4" i="4"/>
  <c r="AF4" i="4"/>
  <c r="AE4" i="4"/>
  <c r="AE4" i="9" s="1"/>
  <c r="AD4" i="4"/>
  <c r="AC4" i="4"/>
  <c r="AB4" i="4"/>
  <c r="AA4" i="4"/>
  <c r="Z4" i="4"/>
  <c r="Y4" i="4"/>
  <c r="X4" i="4"/>
  <c r="W4" i="4"/>
  <c r="V4" i="4"/>
  <c r="U4" i="4"/>
  <c r="T4" i="4"/>
  <c r="S4" i="4"/>
  <c r="S4" i="9" s="1"/>
  <c r="R4" i="4"/>
  <c r="Q4" i="4"/>
  <c r="P4" i="4"/>
  <c r="O4" i="4"/>
  <c r="O4" i="9" s="1"/>
  <c r="N4" i="4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K30" i="2"/>
  <c r="J30" i="2"/>
  <c r="I30" i="2"/>
  <c r="H30" i="2"/>
  <c r="G30" i="2"/>
  <c r="F30" i="2"/>
  <c r="E30" i="2"/>
  <c r="D30" i="2"/>
  <c r="C30" i="2"/>
  <c r="F12" i="1"/>
  <c r="E12" i="1"/>
  <c r="J8" i="9" l="1"/>
  <c r="J3" i="4"/>
  <c r="J3" i="9" s="1"/>
  <c r="K3" i="11"/>
  <c r="I3" i="11"/>
  <c r="AD17" i="9"/>
  <c r="N17" i="9"/>
  <c r="Z17" i="9"/>
  <c r="Y17" i="9"/>
  <c r="N4" i="9"/>
  <c r="AD4" i="9"/>
  <c r="I8" i="9"/>
  <c r="M8" i="9"/>
  <c r="Q8" i="9"/>
  <c r="U8" i="9"/>
  <c r="Y8" i="9"/>
  <c r="AC8" i="9"/>
  <c r="AG8" i="9"/>
  <c r="AD17" i="8"/>
  <c r="AD13" i="9" s="1"/>
  <c r="AH17" i="8"/>
  <c r="AH13" i="9" s="1"/>
  <c r="L27" i="9"/>
  <c r="P27" i="9"/>
  <c r="T27" i="9"/>
  <c r="X27" i="9"/>
  <c r="AB27" i="9"/>
  <c r="AF27" i="9"/>
  <c r="AJ27" i="9"/>
  <c r="H17" i="4"/>
  <c r="AO17" i="4" s="1"/>
  <c r="E16" i="2"/>
  <c r="F16" i="2"/>
  <c r="D16" i="2"/>
  <c r="G16" i="2"/>
  <c r="Y17" i="8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N13" i="9"/>
  <c r="R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K9" i="11" l="1"/>
  <c r="I9" i="11"/>
  <c r="I10" i="11" s="1"/>
  <c r="J3" i="11"/>
  <c r="J9" i="11" s="1"/>
  <c r="K10" i="11"/>
  <c r="G26" i="2"/>
  <c r="L17" i="4"/>
  <c r="L21" i="9" s="1"/>
  <c r="L4" i="11" s="1"/>
  <c r="L5" i="11" s="1"/>
  <c r="AL17" i="4"/>
  <c r="AM17" i="4"/>
  <c r="AN17" i="4"/>
  <c r="AK17" i="4"/>
  <c r="V17" i="4"/>
  <c r="V21" i="9" s="1"/>
  <c r="V4" i="11" s="1"/>
  <c r="V5" i="11" s="1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AH17" i="4"/>
  <c r="AH21" i="9" s="1"/>
  <c r="AH4" i="11" s="1"/>
  <c r="AH5" i="11" s="1"/>
  <c r="O17" i="4"/>
  <c r="O21" i="9" s="1"/>
  <c r="O4" i="11" s="1"/>
  <c r="O5" i="11" s="1"/>
  <c r="X17" i="4"/>
  <c r="X21" i="9" s="1"/>
  <c r="X4" i="11" s="1"/>
  <c r="X5" i="11" s="1"/>
  <c r="P17" i="4"/>
  <c r="P21" i="9" s="1"/>
  <c r="P4" i="11" s="1"/>
  <c r="P5" i="11" s="1"/>
  <c r="AE17" i="4"/>
  <c r="AE21" i="9" s="1"/>
  <c r="AE4" i="11" s="1"/>
  <c r="AE5" i="11" s="1"/>
  <c r="AF17" i="4"/>
  <c r="AF21" i="9" s="1"/>
  <c r="AF4" i="11" s="1"/>
  <c r="AF5" i="11" s="1"/>
  <c r="W17" i="4"/>
  <c r="W21" i="9" s="1"/>
  <c r="W4" i="11" s="1"/>
  <c r="W5" i="11" s="1"/>
  <c r="M17" i="4"/>
  <c r="M21" i="9" s="1"/>
  <c r="M4" i="11" s="1"/>
  <c r="M5" i="11" s="1"/>
  <c r="M9" i="11" s="1"/>
  <c r="U19" i="2"/>
  <c r="W3" i="11"/>
  <c r="S19" i="2" s="1"/>
  <c r="H21" i="9"/>
  <c r="H4" i="11" s="1"/>
  <c r="E7" i="2"/>
  <c r="I9" i="6"/>
  <c r="T17" i="4"/>
  <c r="T21" i="9" s="1"/>
  <c r="T4" i="11" s="1"/>
  <c r="T5" i="11" s="1"/>
  <c r="AA17" i="4"/>
  <c r="AA21" i="9" s="1"/>
  <c r="AA4" i="11" s="1"/>
  <c r="AA5" i="11" s="1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N21" i="9" s="1"/>
  <c r="N4" i="11" s="1"/>
  <c r="N5" i="11" s="1"/>
  <c r="J8" i="2" s="1"/>
  <c r="Z17" i="4"/>
  <c r="Z21" i="9" s="1"/>
  <c r="Z4" i="11" s="1"/>
  <c r="Z5" i="11" s="1"/>
  <c r="Z9" i="11" s="1"/>
  <c r="Q17" i="4"/>
  <c r="Q21" i="9" s="1"/>
  <c r="Q4" i="11" s="1"/>
  <c r="Q5" i="11" s="1"/>
  <c r="G20" i="2"/>
  <c r="F7" i="2"/>
  <c r="J9" i="6"/>
  <c r="AG20" i="10"/>
  <c r="AC11" i="2"/>
  <c r="AC17" i="4"/>
  <c r="AC21" i="9" s="1"/>
  <c r="AC4" i="11" s="1"/>
  <c r="AC5" i="11" s="1"/>
  <c r="Y8" i="2" s="1"/>
  <c r="R17" i="4"/>
  <c r="R4" i="6" s="1"/>
  <c r="R5" i="6" s="1"/>
  <c r="N7" i="2" s="1"/>
  <c r="Y17" i="4"/>
  <c r="Y4" i="6" s="1"/>
  <c r="Y5" i="6" s="1"/>
  <c r="U7" i="2" s="1"/>
  <c r="AB20" i="2"/>
  <c r="K9" i="6"/>
  <c r="G7" i="2"/>
  <c r="AB17" i="4"/>
  <c r="AB21" i="9" s="1"/>
  <c r="AB4" i="11" s="1"/>
  <c r="AB5" i="11" s="1"/>
  <c r="AI17" i="4"/>
  <c r="AI21" i="9" s="1"/>
  <c r="AI4" i="11" s="1"/>
  <c r="AI5" i="11" s="1"/>
  <c r="S17" i="4"/>
  <c r="S21" i="9" s="1"/>
  <c r="S4" i="11" s="1"/>
  <c r="S5" i="11" s="1"/>
  <c r="AE27" i="10"/>
  <c r="AD27" i="10"/>
  <c r="J13" i="10"/>
  <c r="H4" i="6"/>
  <c r="H5" i="6" s="1"/>
  <c r="H9" i="6" s="1"/>
  <c r="G19" i="2"/>
  <c r="AH20" i="10"/>
  <c r="AD11" i="2"/>
  <c r="AJ13" i="10"/>
  <c r="AF13" i="2"/>
  <c r="AD17" i="4"/>
  <c r="AD21" i="9" s="1"/>
  <c r="AD4" i="11" s="1"/>
  <c r="AD5" i="11" s="1"/>
  <c r="Z8" i="2" s="1"/>
  <c r="U17" i="4"/>
  <c r="U4" i="6" s="1"/>
  <c r="U5" i="6" s="1"/>
  <c r="AJ17" i="4"/>
  <c r="AJ21" i="9" s="1"/>
  <c r="AJ4" i="11" s="1"/>
  <c r="AJ5" i="11" s="1"/>
  <c r="AF8" i="2" s="1"/>
  <c r="AG17" i="4"/>
  <c r="AG21" i="9" s="1"/>
  <c r="AG4" i="11" s="1"/>
  <c r="AG5" i="11" s="1"/>
  <c r="AC8" i="2" s="1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E26" i="2" l="1"/>
  <c r="F19" i="2"/>
  <c r="J10" i="11"/>
  <c r="F26" i="2"/>
  <c r="V4" i="6"/>
  <c r="V5" i="6" s="1"/>
  <c r="V9" i="6" s="1"/>
  <c r="AK4" i="6"/>
  <c r="AK5" i="6" s="1"/>
  <c r="AK21" i="9"/>
  <c r="AK4" i="11" s="1"/>
  <c r="AK5" i="11" s="1"/>
  <c r="L4" i="6"/>
  <c r="L5" i="6" s="1"/>
  <c r="L9" i="6" s="1"/>
  <c r="AN21" i="9"/>
  <c r="AN4" i="11" s="1"/>
  <c r="AN5" i="11" s="1"/>
  <c r="AN4" i="6"/>
  <c r="AN5" i="6" s="1"/>
  <c r="AM21" i="9"/>
  <c r="AM4" i="11" s="1"/>
  <c r="AM5" i="11" s="1"/>
  <c r="AM4" i="6"/>
  <c r="AM5" i="6" s="1"/>
  <c r="AO4" i="6"/>
  <c r="AO5" i="6" s="1"/>
  <c r="AO21" i="9"/>
  <c r="AO4" i="11" s="1"/>
  <c r="AO5" i="11" s="1"/>
  <c r="AL21" i="9"/>
  <c r="AL4" i="11" s="1"/>
  <c r="AL5" i="11" s="1"/>
  <c r="AL4" i="6"/>
  <c r="AL5" i="6" s="1"/>
  <c r="T19" i="2"/>
  <c r="AD19" i="2"/>
  <c r="J60" i="10"/>
  <c r="J57" i="10"/>
  <c r="G21" i="2"/>
  <c r="F21" i="2"/>
  <c r="K41" i="10"/>
  <c r="K51" i="10" s="1"/>
  <c r="K37" i="10" s="1"/>
  <c r="J51" i="10"/>
  <c r="J37" i="10" s="1"/>
  <c r="Z4" i="6"/>
  <c r="Z5" i="6" s="1"/>
  <c r="V7" i="2" s="1"/>
  <c r="X4" i="6"/>
  <c r="X5" i="6" s="1"/>
  <c r="T7" i="2" s="1"/>
  <c r="N4" i="6"/>
  <c r="N5" i="6" s="1"/>
  <c r="J7" i="2" s="1"/>
  <c r="O19" i="2"/>
  <c r="AH4" i="6"/>
  <c r="AH5" i="6" s="1"/>
  <c r="AH9" i="6" s="1"/>
  <c r="AH10" i="6" s="1"/>
  <c r="Y31" i="2" s="1"/>
  <c r="E21" i="2"/>
  <c r="K19" i="2"/>
  <c r="AE19" i="2"/>
  <c r="D7" i="2"/>
  <c r="D25" i="2"/>
  <c r="O4" i="6"/>
  <c r="O5" i="6" s="1"/>
  <c r="K7" i="2" s="1"/>
  <c r="AD4" i="6"/>
  <c r="AD5" i="6" s="1"/>
  <c r="Z7" i="2" s="1"/>
  <c r="AF4" i="6"/>
  <c r="AF5" i="6" s="1"/>
  <c r="AB7" i="2" s="1"/>
  <c r="M4" i="6"/>
  <c r="M5" i="6" s="1"/>
  <c r="M9" i="6" s="1"/>
  <c r="M10" i="6" s="1"/>
  <c r="D31" i="2" s="1"/>
  <c r="AB4" i="6"/>
  <c r="AB5" i="6" s="1"/>
  <c r="X7" i="2" s="1"/>
  <c r="AJ4" i="6"/>
  <c r="AJ5" i="6" s="1"/>
  <c r="AJ9" i="6" s="1"/>
  <c r="R21" i="9"/>
  <c r="R4" i="11" s="1"/>
  <c r="R5" i="11" s="1"/>
  <c r="N8" i="2" s="1"/>
  <c r="AA4" i="6"/>
  <c r="AA5" i="6" s="1"/>
  <c r="W7" i="2" s="1"/>
  <c r="AI4" i="6"/>
  <c r="AI5" i="6" s="1"/>
  <c r="AI9" i="6" s="1"/>
  <c r="P4" i="6"/>
  <c r="P5" i="6" s="1"/>
  <c r="L7" i="2" s="1"/>
  <c r="W4" i="6"/>
  <c r="W5" i="6" s="1"/>
  <c r="W9" i="6" s="1"/>
  <c r="AE4" i="6"/>
  <c r="AE5" i="6" s="1"/>
  <c r="AE9" i="6" s="1"/>
  <c r="U21" i="9"/>
  <c r="U4" i="11" s="1"/>
  <c r="U5" i="11" s="1"/>
  <c r="U9" i="11" s="1"/>
  <c r="R9" i="6"/>
  <c r="R10" i="6" s="1"/>
  <c r="I31" i="2" s="1"/>
  <c r="S4" i="6"/>
  <c r="S5" i="6" s="1"/>
  <c r="S9" i="6" s="1"/>
  <c r="AG4" i="6"/>
  <c r="AG5" i="6" s="1"/>
  <c r="AG9" i="6" s="1"/>
  <c r="AC4" i="6"/>
  <c r="AC5" i="6" s="1"/>
  <c r="Y7" i="2" s="1"/>
  <c r="U9" i="6"/>
  <c r="Q7" i="2"/>
  <c r="H5" i="11"/>
  <c r="H9" i="11" s="1"/>
  <c r="H10" i="11" s="1"/>
  <c r="Y21" i="9"/>
  <c r="Y4" i="11" s="1"/>
  <c r="Y5" i="11" s="1"/>
  <c r="Y9" i="11" s="1"/>
  <c r="Q4" i="6"/>
  <c r="Q5" i="6" s="1"/>
  <c r="G25" i="2"/>
  <c r="K10" i="6"/>
  <c r="T4" i="6"/>
  <c r="T5" i="6" s="1"/>
  <c r="T9" i="6" s="1"/>
  <c r="AA19" i="2"/>
  <c r="E25" i="2"/>
  <c r="I10" i="6"/>
  <c r="J10" i="6"/>
  <c r="F25" i="2"/>
  <c r="AG9" i="11"/>
  <c r="V8" i="2"/>
  <c r="AI9" i="11"/>
  <c r="AE8" i="2"/>
  <c r="AH9" i="11"/>
  <c r="AD8" i="2"/>
  <c r="AD9" i="11"/>
  <c r="Z26" i="2" s="1"/>
  <c r="N9" i="11"/>
  <c r="I8" i="2"/>
  <c r="M8" i="2"/>
  <c r="Q9" i="11"/>
  <c r="M26" i="2" s="1"/>
  <c r="AC9" i="11"/>
  <c r="Y26" i="2" s="1"/>
  <c r="Y9" i="6"/>
  <c r="Y10" i="6" s="1"/>
  <c r="P31" i="2" s="1"/>
  <c r="R8" i="2"/>
  <c r="V9" i="11"/>
  <c r="R26" i="2" s="1"/>
  <c r="AJ9" i="11"/>
  <c r="P19" i="2"/>
  <c r="V19" i="2"/>
  <c r="W19" i="2"/>
  <c r="D21" i="2"/>
  <c r="W8" i="2"/>
  <c r="AA9" i="11"/>
  <c r="AA8" i="2"/>
  <c r="AE9" i="11"/>
  <c r="L9" i="11"/>
  <c r="H8" i="2"/>
  <c r="X9" i="11"/>
  <c r="T8" i="2"/>
  <c r="W9" i="11"/>
  <c r="S8" i="2"/>
  <c r="I26" i="2"/>
  <c r="T9" i="11"/>
  <c r="P8" i="2"/>
  <c r="O8" i="2"/>
  <c r="S9" i="11"/>
  <c r="AF9" i="11"/>
  <c r="AB8" i="2"/>
  <c r="K8" i="2"/>
  <c r="O9" i="11"/>
  <c r="AB9" i="11"/>
  <c r="X8" i="2"/>
  <c r="P9" i="11"/>
  <c r="L8" i="2"/>
  <c r="V26" i="2"/>
  <c r="B72" i="8"/>
  <c r="B48" i="8"/>
  <c r="B51" i="8" s="1"/>
  <c r="B54" i="8" s="1"/>
  <c r="B57" i="8" s="1"/>
  <c r="B60" i="8" s="1"/>
  <c r="B63" i="8" s="1"/>
  <c r="B66" i="8" s="1"/>
  <c r="B69" i="8" s="1"/>
  <c r="R7" i="2" l="1"/>
  <c r="AO9" i="11"/>
  <c r="AK8" i="2"/>
  <c r="AJ7" i="2"/>
  <c r="AN9" i="6"/>
  <c r="AK9" i="6"/>
  <c r="AG7" i="2"/>
  <c r="AO9" i="6"/>
  <c r="AK7" i="2"/>
  <c r="AN9" i="11"/>
  <c r="AJ8" i="2"/>
  <c r="AL9" i="6"/>
  <c r="AH7" i="2"/>
  <c r="AM9" i="6"/>
  <c r="AI7" i="2"/>
  <c r="AL9" i="11"/>
  <c r="AH8" i="2"/>
  <c r="AM9" i="11"/>
  <c r="AI8" i="2"/>
  <c r="AK9" i="11"/>
  <c r="AG8" i="2"/>
  <c r="Z9" i="6"/>
  <c r="Z10" i="6" s="1"/>
  <c r="Q31" i="2" s="1"/>
  <c r="K60" i="10"/>
  <c r="K59" i="10"/>
  <c r="K57" i="10"/>
  <c r="L41" i="10"/>
  <c r="L57" i="10" s="1"/>
  <c r="X9" i="6"/>
  <c r="T25" i="2" s="1"/>
  <c r="AD25" i="2"/>
  <c r="AF7" i="2"/>
  <c r="N9" i="6"/>
  <c r="N10" i="6" s="1"/>
  <c r="E31" i="2" s="1"/>
  <c r="AD7" i="2"/>
  <c r="O9" i="6"/>
  <c r="K25" i="2" s="1"/>
  <c r="H10" i="6"/>
  <c r="O7" i="2"/>
  <c r="AB9" i="6"/>
  <c r="X25" i="2" s="1"/>
  <c r="AA9" i="6"/>
  <c r="W25" i="2" s="1"/>
  <c r="S7" i="2"/>
  <c r="AF9" i="6"/>
  <c r="AF10" i="6" s="1"/>
  <c r="W31" i="2" s="1"/>
  <c r="R9" i="11"/>
  <c r="AD9" i="6"/>
  <c r="Z25" i="2" s="1"/>
  <c r="I25" i="2"/>
  <c r="AA7" i="2"/>
  <c r="I7" i="2"/>
  <c r="P9" i="6"/>
  <c r="L25" i="2" s="1"/>
  <c r="AE7" i="2"/>
  <c r="H7" i="2"/>
  <c r="D26" i="2"/>
  <c r="Q8" i="2"/>
  <c r="U26" i="2"/>
  <c r="Q26" i="2"/>
  <c r="N25" i="2"/>
  <c r="U8" i="2"/>
  <c r="AC7" i="2"/>
  <c r="P7" i="2"/>
  <c r="AC26" i="2"/>
  <c r="AC9" i="6"/>
  <c r="Y25" i="2" s="1"/>
  <c r="D8" i="2"/>
  <c r="M7" i="2"/>
  <c r="Q9" i="6"/>
  <c r="Q25" i="2"/>
  <c r="U10" i="6"/>
  <c r="L31" i="2" s="1"/>
  <c r="V25" i="2"/>
  <c r="AJ10" i="6"/>
  <c r="AA31" i="2" s="1"/>
  <c r="AF25" i="2"/>
  <c r="AG10" i="6"/>
  <c r="X31" i="2" s="1"/>
  <c r="AC25" i="2"/>
  <c r="AI10" i="6"/>
  <c r="Z31" i="2" s="1"/>
  <c r="AE25" i="2"/>
  <c r="AD26" i="2"/>
  <c r="AF26" i="2"/>
  <c r="AE26" i="2"/>
  <c r="J26" i="2"/>
  <c r="U25" i="2"/>
  <c r="R25" i="2"/>
  <c r="V10" i="6"/>
  <c r="M31" i="2" s="1"/>
  <c r="O25" i="2"/>
  <c r="S10" i="6"/>
  <c r="J31" i="2" s="1"/>
  <c r="W26" i="2"/>
  <c r="L26" i="2"/>
  <c r="P25" i="2"/>
  <c r="T10" i="6"/>
  <c r="K31" i="2" s="1"/>
  <c r="AB26" i="2"/>
  <c r="H25" i="2"/>
  <c r="L10" i="6"/>
  <c r="C31" i="2" s="1"/>
  <c r="H26" i="2"/>
  <c r="K26" i="2"/>
  <c r="O26" i="2"/>
  <c r="AA25" i="2"/>
  <c r="AE10" i="6"/>
  <c r="V31" i="2" s="1"/>
  <c r="AA26" i="2"/>
  <c r="S25" i="2"/>
  <c r="W10" i="6"/>
  <c r="N31" i="2" s="1"/>
  <c r="X26" i="2"/>
  <c r="P26" i="2"/>
  <c r="S26" i="2"/>
  <c r="T26" i="2"/>
  <c r="AM10" i="11" l="1"/>
  <c r="AI26" i="2"/>
  <c r="AM10" i="6"/>
  <c r="AD31" i="2" s="1"/>
  <c r="AI25" i="2"/>
  <c r="AN10" i="11"/>
  <c r="AJ26" i="2"/>
  <c r="AG25" i="2"/>
  <c r="AK10" i="6"/>
  <c r="AB31" i="2" s="1"/>
  <c r="AO10" i="11"/>
  <c r="AK26" i="2"/>
  <c r="AN10" i="6"/>
  <c r="AE31" i="2" s="1"/>
  <c r="AJ25" i="2"/>
  <c r="AK10" i="11"/>
  <c r="AG26" i="2"/>
  <c r="AL10" i="11"/>
  <c r="AH26" i="2"/>
  <c r="AL10" i="6"/>
  <c r="AC31" i="2" s="1"/>
  <c r="AH25" i="2"/>
  <c r="AK25" i="2"/>
  <c r="AO10" i="6"/>
  <c r="AF31" i="2" s="1"/>
  <c r="X10" i="6"/>
  <c r="O31" i="2" s="1"/>
  <c r="O10" i="6"/>
  <c r="F31" i="2" s="1"/>
  <c r="L59" i="10"/>
  <c r="L51" i="10"/>
  <c r="L37" i="10" s="1"/>
  <c r="L60" i="10"/>
  <c r="M41" i="10"/>
  <c r="M51" i="10" s="1"/>
  <c r="M37" i="10" s="1"/>
  <c r="J25" i="2"/>
  <c r="AB10" i="6"/>
  <c r="S31" i="2" s="1"/>
  <c r="AA10" i="6"/>
  <c r="R31" i="2" s="1"/>
  <c r="AB25" i="2"/>
  <c r="N26" i="2"/>
  <c r="P10" i="6"/>
  <c r="G31" i="2" s="1"/>
  <c r="AD10" i="6"/>
  <c r="U31" i="2" s="1"/>
  <c r="AC10" i="6"/>
  <c r="T31" i="2" s="1"/>
  <c r="Q10" i="6"/>
  <c r="H31" i="2" s="1"/>
  <c r="M25" i="2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59" i="10" l="1"/>
  <c r="AL41" i="10"/>
  <c r="AK60" i="10"/>
  <c r="AK57" i="10"/>
  <c r="AK51" i="10"/>
  <c r="AK37" i="10" s="1"/>
  <c r="AJ57" i="10"/>
  <c r="AJ60" i="10"/>
  <c r="AJ59" i="10"/>
  <c r="AJ51" i="10"/>
  <c r="AJ37" i="10" s="1"/>
  <c r="AL60" i="10" l="1"/>
  <c r="AM41" i="10"/>
  <c r="AL59" i="10"/>
  <c r="AL57" i="10"/>
  <c r="AL51" i="10"/>
  <c r="AL37" i="10" s="1"/>
  <c r="L8" i="11"/>
  <c r="H24" i="2" s="1"/>
  <c r="H21" i="2" s="1"/>
  <c r="AM51" i="10" l="1"/>
  <c r="AM37" i="10" s="1"/>
  <c r="AN41" i="10"/>
  <c r="AM59" i="10"/>
  <c r="AM57" i="10"/>
  <c r="AM60" i="10"/>
  <c r="L10" i="11"/>
  <c r="C66" i="2" s="1"/>
  <c r="M8" i="11"/>
  <c r="I24" i="2" s="1"/>
  <c r="I21" i="2" s="1"/>
  <c r="AO41" i="10" l="1"/>
  <c r="AN59" i="10"/>
  <c r="AN51" i="10"/>
  <c r="AN37" i="10" s="1"/>
  <c r="AN57" i="10"/>
  <c r="AN60" i="10"/>
  <c r="M10" i="11"/>
  <c r="D66" i="2" s="1"/>
  <c r="N8" i="11"/>
  <c r="J24" i="2" s="1"/>
  <c r="J21" i="2" s="1"/>
  <c r="AO59" i="10" l="1"/>
  <c r="AO60" i="10"/>
  <c r="AO57" i="10"/>
  <c r="AO51" i="10"/>
  <c r="AO37" i="10" s="1"/>
  <c r="O8" i="11"/>
  <c r="O10" i="11" s="1"/>
  <c r="F66" i="2" s="1"/>
  <c r="N10" i="11"/>
  <c r="E66" i="2" s="1"/>
  <c r="K24" i="2" l="1"/>
  <c r="K21" i="2" s="1"/>
  <c r="P8" i="11"/>
  <c r="L24" i="2" s="1"/>
  <c r="L21" i="2" s="1"/>
  <c r="Q8" i="11" l="1"/>
  <c r="M24" i="2" s="1"/>
  <c r="M21" i="2" s="1"/>
  <c r="P10" i="11"/>
  <c r="G66" i="2" s="1"/>
  <c r="Q10" i="11" l="1"/>
  <c r="H66" i="2" s="1"/>
  <c r="R8" i="11"/>
  <c r="N24" i="2" s="1"/>
  <c r="N21" i="2" s="1"/>
  <c r="R10" i="11" l="1"/>
  <c r="I66" i="2" s="1"/>
  <c r="S8" i="11"/>
  <c r="O24" i="2" s="1"/>
  <c r="O21" i="2" s="1"/>
  <c r="S10" i="11" l="1"/>
  <c r="J66" i="2" s="1"/>
  <c r="T8" i="11"/>
  <c r="P24" i="2" s="1"/>
  <c r="P21" i="2" s="1"/>
  <c r="T10" i="11" l="1"/>
  <c r="K66" i="2" s="1"/>
  <c r="U8" i="11"/>
  <c r="Q24" i="2" s="1"/>
  <c r="Q21" i="2" s="1"/>
  <c r="U10" i="11" l="1"/>
  <c r="L66" i="2" s="1"/>
  <c r="V8" i="11"/>
  <c r="R24" i="2" s="1"/>
  <c r="R21" i="2" s="1"/>
  <c r="W8" i="11" l="1"/>
  <c r="W10" i="11" s="1"/>
  <c r="N66" i="2" s="1"/>
  <c r="V10" i="11"/>
  <c r="M66" i="2" s="1"/>
  <c r="S24" i="2" l="1"/>
  <c r="S21" i="2" s="1"/>
  <c r="X8" i="11"/>
  <c r="X10" i="11" s="1"/>
  <c r="O66" i="2" s="1"/>
  <c r="T24" i="2" l="1"/>
  <c r="T21" i="2" s="1"/>
  <c r="Y8" i="11"/>
  <c r="U24" i="2" s="1"/>
  <c r="U21" i="2" s="1"/>
  <c r="Y10" i="11" l="1"/>
  <c r="P66" i="2" s="1"/>
  <c r="Z8" i="11"/>
  <c r="V24" i="2" s="1"/>
  <c r="V21" i="2" s="1"/>
  <c r="Z10" i="11" l="1"/>
  <c r="Q66" i="2" s="1"/>
  <c r="AA8" i="11"/>
  <c r="W24" i="2" s="1"/>
  <c r="W21" i="2" s="1"/>
  <c r="AA10" i="11" l="1"/>
  <c r="R66" i="2" s="1"/>
  <c r="AB8" i="11"/>
  <c r="X24" i="2" s="1"/>
  <c r="X21" i="2" s="1"/>
  <c r="AB10" i="11" l="1"/>
  <c r="S66" i="2" s="1"/>
  <c r="AC8" i="11"/>
  <c r="Y24" i="2" s="1"/>
  <c r="Y21" i="2" s="1"/>
  <c r="AC10" i="11" l="1"/>
  <c r="T66" i="2" s="1"/>
  <c r="AD8" i="11"/>
  <c r="Z24" i="2" s="1"/>
  <c r="Z21" i="2" s="1"/>
  <c r="AD10" i="11" l="1"/>
  <c r="U66" i="2" s="1"/>
  <c r="AE8" i="11"/>
  <c r="AA24" i="2" s="1"/>
  <c r="AA21" i="2" s="1"/>
  <c r="AE10" i="11" l="1"/>
  <c r="V66" i="2" s="1"/>
  <c r="AF8" i="11"/>
  <c r="AB24" i="2" s="1"/>
  <c r="AB21" i="2" s="1"/>
  <c r="AF10" i="11" l="1"/>
  <c r="W66" i="2" s="1"/>
  <c r="AG8" i="11"/>
  <c r="AC24" i="2" s="1"/>
  <c r="AC21" i="2" s="1"/>
  <c r="AG10" i="11" l="1"/>
  <c r="X66" i="2" s="1"/>
  <c r="AH8" i="11"/>
  <c r="AD24" i="2" s="1"/>
  <c r="AD21" i="2" s="1"/>
  <c r="AH10" i="11" l="1"/>
  <c r="Y66" i="2" s="1"/>
  <c r="AI8" i="11"/>
  <c r="AE24" i="2" s="1"/>
  <c r="AE21" i="2" s="1"/>
  <c r="AJ8" i="11" l="1"/>
  <c r="AJ10" i="11" s="1"/>
  <c r="AA66" i="2" s="1"/>
  <c r="AI10" i="11"/>
  <c r="Z66" i="2" s="1"/>
  <c r="AF24" i="2" l="1"/>
  <c r="AF2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9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22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23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9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<sst xmlns="http://schemas.openxmlformats.org/spreadsheetml/2006/main" count="3083" uniqueCount="818">
  <si>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</si>
  <si>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</si>
  <si>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</si>
  <si>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</si>
  <si>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</si>
  <si>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</si>
  <si>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</si>
  <si>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</si>
  <si>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</si>
  <si>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</si>
  <si>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</si>
  <si>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</si>
  <si>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</si>
  <si>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</si>
  <si>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</si>
  <si>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</si>
  <si>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</si>
  <si>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</si>
  <si>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</si>
  <si>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</si>
  <si>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</si>
  <si>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</si>
  <si>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</si>
  <si>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</si>
  <si>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</si>
  <si>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</si>
  <si>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</si>
  <si>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</si>
  <si>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</si>
  <si>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</si>
  <si>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</si>
  <si>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</si>
  <si>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</si>
  <si>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</si>
  <si>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</si>
  <si>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</si>
  <si>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</si>
  <si>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</si>
  <si>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</si>
  <si>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</si>
  <si>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</si>
  <si>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</si>
  <si>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</si>
  <si>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</si>
  <si>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</si>
  <si>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</si>
  <si>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</si>
  <si>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</si>
  <si>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</si>
  <si>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</si>
  <si>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</si>
  <si>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</si>
  <si>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</si>
  <si>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</si>
  <si>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</si>
  <si>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</si>
  <si>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</si>
  <si>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</si>
  <si>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</si>
  <si>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</si>
  <si>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</si>
  <si>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</si>
  <si>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</si>
  <si>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</si>
  <si>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</si>
  <si>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</si>
  <si>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</si>
  <si>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</si>
  <si>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</si>
  <si>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</si>
  <si>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</si>
  <si>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</si>
  <si>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</si>
  <si>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</si>
  <si>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</si>
  <si>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</si>
  <si>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</si>
  <si>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</si>
  <si>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</si>
  <si>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</si>
  <si>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</si>
  <si>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</si>
  <si>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</si>
  <si>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</si>
  <si>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</si>
  <si>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</si>
  <si>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</si>
  <si>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</si>
  <si>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</si>
  <si>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</si>
  <si>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</si>
  <si>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</si>
  <si>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</si>
  <si>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</si>
  <si>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</si>
  <si>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</si>
  <si>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</si>
  <si>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</si>
  <si>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</si>
  <si>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</si>
  <si>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</si>
  <si>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</si>
  <si>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</si>
  <si>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</si>
  <si>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</si>
  <si>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</si>
  <si>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</si>
  <si>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</si>
  <si>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</si>
  <si>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</si>
  <si>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</si>
  <si>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</si>
  <si>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</si>
  <si>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</si>
  <si>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</si>
  <si>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</si>
  <si>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</si>
  <si>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</si>
  <si>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</si>
  <si>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</si>
  <si>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</si>
  <si>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</si>
  <si>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</si>
  <si>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</si>
  <si>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</si>
  <si>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</si>
  <si>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</si>
  <si>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</si>
  <si>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</si>
  <si>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</si>
  <si>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</si>
  <si>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</si>
  <si>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</si>
  <si>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</si>
  <si>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</si>
  <si>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</si>
  <si>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</si>
  <si>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</si>
  <si>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</si>
  <si>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</si>
  <si>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</si>
  <si>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</si>
  <si>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</si>
  <si>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</si>
  <si>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</si>
  <si>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</si>
  <si>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</si>
  <si>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</si>
  <si>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</si>
  <si>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</si>
  <si>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</si>
  <si>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</si>
  <si>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</si>
  <si>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</si>
  <si>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</si>
  <si>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</si>
  <si>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</si>
  <si>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</si>
  <si>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</si>
  <si>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</si>
  <si>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</si>
  <si>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</si>
  <si>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</si>
  <si>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</si>
  <si>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</si>
  <si>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</si>
  <si>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</si>
  <si>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</si>
  <si>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</si>
  <si>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</si>
  <si>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</si>
  <si>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</si>
  <si>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</si>
  <si>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</si>
  <si>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</si>
  <si>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</si>
  <si>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</si>
  <si>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</si>
  <si>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</si>
  <si>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</si>
  <si>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</si>
  <si>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</si>
  <si>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</si>
  <si>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</si>
  <si>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</si>
  <si>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</si>
  <si>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</si>
  <si>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</si>
  <si>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</si>
  <si>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</si>
  <si>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</si>
  <si>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</si>
  <si>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</si>
  <si>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</si>
  <si>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</si>
  <si>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</si>
  <si>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</si>
  <si>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</si>
  <si>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</si>
  <si>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</si>
  <si>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</si>
  <si>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</si>
  <si>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</si>
  <si>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</si>
  <si>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</si>
  <si>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</si>
  <si>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</si>
  <si>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</si>
  <si>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</si>
  <si>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</si>
  <si>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</si>
  <si>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</si>
  <si>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</si>
  <si>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</si>
  <si>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</si>
  <si>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</si>
  <si>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</si>
  <si>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</si>
  <si>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</si>
  <si>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</si>
  <si>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</si>
  <si>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</si>
  <si>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</si>
  <si>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</si>
  <si>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</si>
  <si>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</si>
  <si>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</si>
  <si>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</si>
  <si>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</si>
  <si>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</si>
  <si>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</si>
  <si>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</si>
  <si>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</si>
  <si>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</si>
  <si>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</si>
  <si>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</si>
  <si>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</si>
  <si>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</si>
  <si>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</si>
  <si>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</si>
  <si>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</si>
  <si>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</si>
  <si>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</si>
  <si>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</si>
  <si>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</si>
  <si>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</si>
  <si>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</si>
  <si>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</si>
  <si>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</si>
  <si>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</si>
  <si>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</si>
  <si>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</si>
  <si>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</si>
  <si>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</si>
  <si>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</si>
  <si>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</si>
  <si>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</si>
  <si>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</si>
  <si>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</si>
  <si>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</si>
  <si>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</si>
  <si>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</si>
  <si>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</si>
  <si>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</si>
  <si>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</si>
  <si>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</si>
  <si>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</si>
  <si>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</si>
  <si>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</si>
  <si>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</si>
  <si>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</si>
  <si>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</si>
  <si>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</si>
  <si>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</si>
  <si>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</si>
  <si>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</si>
  <si>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</si>
  <si>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</si>
  <si>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</si>
  <si>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</si>
  <si>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</si>
  <si>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</si>
  <si>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</si>
  <si>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</si>
  <si>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</si>
  <si>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</si>
  <si>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</si>
  <si>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</si>
  <si>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</si>
  <si>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</si>
  <si>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</si>
  <si>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</si>
  <si>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</si>
  <si>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</si>
  <si>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</si>
  <si>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</si>
  <si>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</si>
  <si>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</si>
  <si>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</si>
  <si>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</si>
  <si>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</si>
  <si>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</si>
  <si>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</si>
  <si>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</si>
  <si>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</si>
  <si>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</si>
  <si>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</si>
  <si>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</si>
  <si>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</si>
  <si>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</si>
  <si>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</si>
  <si>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</si>
  <si>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</si>
  <si>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</si>
  <si>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</si>
  <si>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</si>
  <si>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</si>
  <si>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</si>
  <si>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</si>
  <si>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</si>
  <si>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</si>
  <si>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</si>
  <si>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</si>
  <si>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</si>
  <si>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</si>
  <si>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</si>
  <si>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</si>
  <si>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</si>
  <si>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</si>
  <si>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</si>
  <si>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</si>
  <si>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</si>
  <si>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</si>
  <si>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</si>
  <si>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</si>
  <si>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</si>
  <si>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</si>
  <si>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</si>
  <si>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</si>
  <si>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</si>
  <si>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</si>
  <si>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</si>
  <si>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</si>
  <si>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</si>
  <si>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</si>
  <si>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</si>
  <si>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</si>
  <si>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</si>
  <si>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</si>
  <si>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</si>
  <si>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</si>
  <si>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</si>
  <si>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</si>
  <si>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</si>
  <si>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</si>
  <si>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</si>
  <si>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</si>
  <si>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</si>
  <si>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</si>
  <si>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</si>
  <si>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</si>
  <si>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</si>
  <si>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</si>
  <si>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</si>
  <si>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</si>
  <si>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</si>
  <si>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</si>
  <si>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</si>
  <si>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</si>
  <si>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</si>
  <si>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</si>
  <si>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</si>
  <si>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</si>
  <si>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</si>
  <si>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</si>
  <si>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</si>
  <si>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</si>
  <si>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</si>
  <si>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</si>
  <si>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</si>
  <si>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</si>
  <si>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</si>
  <si>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</si>
  <si>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</si>
  <si>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</si>
  <si>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</si>
  <si>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</si>
  <si>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</si>
  <si>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</si>
  <si>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</si>
  <si>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</si>
  <si>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</si>
  <si>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</si>
  <si>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</si>
  <si>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</si>
  <si>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</si>
  <si>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</si>
  <si>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</si>
  <si>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</si>
  <si>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</si>
  <si>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</si>
  <si>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</si>
  <si>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</si>
  <si>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</si>
  <si>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</si>
  <si>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</si>
  <si>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</si>
  <si>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</si>
  <si>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</si>
  <si>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</si>
  <si>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</si>
  <si>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</si>
  <si>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</si>
  <si>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</si>
  <si>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</si>
  <si>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</si>
  <si>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</si>
  <si>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</si>
  <si>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</si>
  <si>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</si>
  <si>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</si>
  <si>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</si>
  <si>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</si>
  <si>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</si>
  <si>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</si>
  <si>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</si>
  <si>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</si>
  <si>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</si>
  <si>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</si>
  <si>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</si>
  <si>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</si>
  <si>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</si>
  <si>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</si>
  <si>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</si>
  <si>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</si>
  <si>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</si>
  <si>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</si>
  <si>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</si>
  <si>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</si>
  <si>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</si>
  <si>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</si>
  <si>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</si>
  <si>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</si>
  <si>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</si>
  <si>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</si>
  <si>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</si>
  <si>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</si>
  <si>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</si>
  <si>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</si>
  <si>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</si>
  <si>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</si>
  <si>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</si>
  <si>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</si>
  <si>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</si>
  <si>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</si>
  <si>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</si>
  <si>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</si>
  <si>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</si>
  <si>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</si>
  <si>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</si>
  <si>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</si>
  <si>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</si>
  <si>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</si>
  <si>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</si>
  <si>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</si>
  <si>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</si>
  <si>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</si>
  <si>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</si>
  <si>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</si>
  <si>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</si>
  <si>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</si>
  <si>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</si>
  <si>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</si>
  <si>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</si>
  <si>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</si>
  <si>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</si>
  <si>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</si>
  <si>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</si>
  <si>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</si>
  <si>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</si>
  <si>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</si>
  <si>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</si>
  <si>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</si>
  <si>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</si>
  <si>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</si>
  <si>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</si>
  <si>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</si>
  <si>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</si>
  <si>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</si>
  <si>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</si>
  <si>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</si>
  <si>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</si>
  <si>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</si>
  <si>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</si>
  <si>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</si>
  <si>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</si>
  <si>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</si>
  <si>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</si>
  <si>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</si>
  <si>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</si>
  <si>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</si>
  <si>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</si>
  <si>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</si>
  <si>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</si>
  <si>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</si>
  <si>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</si>
  <si>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</si>
  <si>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</si>
  <si>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</si>
  <si>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</si>
  <si>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</si>
  <si>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</si>
  <si>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</si>
  <si>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</si>
  <si>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</si>
  <si>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</si>
  <si>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</si>
  <si>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</si>
  <si>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</si>
  <si>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</si>
  <si>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</si>
  <si>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</si>
  <si>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</si>
  <si>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</si>
  <si>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</si>
  <si>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</si>
  <si>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</si>
  <si>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</si>
  <si>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</si>
  <si>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</si>
  <si>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</si>
  <si>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</si>
  <si>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</si>
  <si>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</si>
  <si>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</si>
  <si>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</si>
  <si>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</si>
  <si>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</si>
  <si>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</si>
  <si>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</si>
  <si>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</si>
  <si>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</si>
  <si>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</si>
  <si>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</si>
  <si>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</si>
  <si>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</si>
  <si>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</si>
  <si>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</si>
  <si>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</si>
  <si>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</si>
  <si>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</si>
  <si>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</si>
  <si>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</si>
  <si>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</si>
  <si>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</si>
  <si>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</si>
  <si>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</si>
  <si>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</si>
  <si>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</si>
  <si>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</si>
  <si>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</si>
  <si>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</si>
  <si>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</si>
  <si>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</si>
  <si>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</si>
  <si>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</si>
  <si>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</si>
  <si>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</si>
  <si>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</si>
  <si>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</si>
  <si>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</si>
  <si>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</si>
  <si>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</si>
  <si>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</si>
  <si>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</si>
  <si>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</si>
  <si>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</si>
  <si>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</si>
  <si>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</si>
  <si>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</si>
  <si>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</si>
  <si>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</si>
  <si>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</si>
  <si>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</si>
  <si>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</si>
  <si>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</si>
  <si>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</si>
  <si>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</si>
  <si>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</si>
  <si>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</si>
  <si>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</si>
  <si>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</si>
  <si>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</si>
  <si>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</si>
  <si>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</si>
  <si>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</si>
  <si>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</si>
  <si>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</si>
  <si>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</si>
  <si>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</si>
  <si>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</si>
  <si>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</si>
  <si>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</si>
  <si>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</si>
  <si>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</si>
  <si>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</si>
  <si>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</si>
  <si>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</si>
  <si>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</si>
  <si>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</si>
  <si>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</si>
  <si>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</si>
  <si>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</si>
  <si>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</si>
  <si>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</si>
  <si>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</si>
  <si>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</si>
  <si>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</si>
  <si>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</si>
  <si>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</si>
  <si>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</si>
  <si>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</si>
  <si>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</si>
  <si>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</si>
  <si>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</si>
  <si>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</si>
  <si>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</si>
  <si>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</si>
  <si>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</si>
  <si>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</si>
  <si>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</si>
  <si>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</si>
  <si>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</si>
  <si>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</si>
  <si>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</si>
  <si>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</si>
  <si>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</si>
  <si>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</si>
  <si>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</si>
  <si>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</si>
  <si>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</si>
  <si>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</si>
  <si>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</si>
  <si>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</si>
  <si>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</si>
  <si>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</si>
  <si>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</si>
  <si>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</si>
  <si>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</si>
  <si>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</si>
  <si>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</si>
  <si>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</si>
  <si>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</si>
  <si>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</si>
  <si>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</si>
  <si>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</si>
  <si>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</si>
  <si>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</si>
  <si>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</si>
  <si>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</si>
  <si>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</si>
  <si>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</si>
  <si>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</si>
  <si>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</si>
  <si>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</si>
  <si>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</si>
  <si>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</si>
  <si>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</si>
  <si>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</si>
  <si>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</si>
  <si>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</si>
  <si>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</si>
  <si>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</si>
  <si>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</si>
  <si>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</si>
  <si>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</si>
  <si>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</si>
  <si>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</si>
  <si>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</si>
  <si>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</si>
  <si>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</si>
  <si>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</si>
  <si>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</si>
  <si>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</si>
  <si>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</si>
  <si>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</si>
  <si>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</si>
  <si>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</si>
  <si>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</si>
  <si>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</si>
  <si>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</si>
  <si>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</si>
  <si>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</si>
  <si>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</si>
  <si>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</si>
  <si>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</si>
  <si>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</si>
  <si>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</si>
  <si>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</si>
  <si>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</si>
  <si>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</si>
  <si>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</si>
  <si>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</si>
  <si>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</si>
  <si>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</si>
  <si>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</si>
  <si>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</si>
  <si>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</si>
  <si>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</si>
  <si>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</si>
  <si>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</si>
  <si>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</si>
  <si>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</si>
  <si>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</si>
  <si>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</si>
  <si>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</si>
  <si>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</si>
  <si>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</si>
  <si>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</si>
  <si>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</si>
  <si>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</si>
  <si>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</si>
  <si>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</si>
  <si>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</si>
  <si>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</si>
  <si>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</si>
  <si>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</si>
  <si>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</si>
  <si>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</si>
  <si>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</si>
  <si>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</si>
  <si>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</si>
  <si>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</si>
  <si>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</si>
  <si>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</si>
  <si>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</si>
  <si>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</si>
  <si>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</si>
  <si>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</si>
  <si>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</si>
  <si>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</si>
  <si>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</si>
  <si>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</si>
  <si>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</si>
  <si>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</si>
  <si>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</si>
  <si>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</si>
  <si>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</si>
  <si>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</si>
  <si>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</si>
  <si>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</si>
  <si>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</si>
  <si>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</si>
  <si>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</si>
  <si>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</si>
  <si>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</si>
  <si>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</si>
  <si>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</si>
  <si>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</si>
  <si>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</si>
  <si>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</si>
  <si>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</si>
  <si>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</si>
  <si>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</si>
  <si>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</si>
  <si>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</si>
  <si>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</si>
  <si>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</si>
  <si>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</si>
  <si>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</si>
  <si>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</si>
  <si>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</si>
  <si>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</si>
  <si>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</si>
  <si>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</si>
  <si>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</si>
  <si>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</si>
  <si>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</si>
  <si>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</si>
  <si>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</si>
  <si>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</si>
  <si>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</si>
  <si>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</si>
  <si>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</si>
  <si>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</si>
  <si>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</si>
  <si>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</si>
  <si>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</si>
  <si>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</si>
  <si>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Whitbourne</t>
  </si>
  <si>
    <t>2045-46</t>
  </si>
  <si>
    <t>2046-47</t>
  </si>
  <si>
    <t>2047-48</t>
  </si>
  <si>
    <t>2048-49</t>
  </si>
  <si>
    <t>2049-50</t>
  </si>
  <si>
    <t>Ian Brown</t>
  </si>
  <si>
    <t>Reported DO for WRMP tables highlighted in yellow</t>
  </si>
  <si>
    <t>1 in 20</t>
  </si>
  <si>
    <t>18/54/9/0008</t>
  </si>
  <si>
    <t>RIVER TEME AT WHITBOURNE</t>
  </si>
  <si>
    <t>SW:River</t>
  </si>
  <si>
    <t>Daily abstraction licence limit at Whitbourne intake.</t>
  </si>
  <si>
    <t>0.9% in any given year</t>
  </si>
  <si>
    <t>Y</t>
  </si>
  <si>
    <t>n/a</t>
  </si>
  <si>
    <t>1 in 200</t>
  </si>
  <si>
    <t>Severe Drought</t>
  </si>
  <si>
    <t>n</t>
  </si>
  <si>
    <t>DO Approach - The ‘explicit levels of service’ (UKWIR, 2014) approach
LoS: &gt;1 in 59 for TUBs and NEUBs
Constraint on DO: Daily abstraction licence reached at Whitbourne intake on River Teme (hands off flow)
Critical Year(s): 1976
Data length, quality: 1957 to 2015 (59 years), confidence rating AC
Approach to Drought Severity: worst historic in time series</t>
  </si>
  <si>
    <t xml:space="preserve">Tested to 1 in 200 as per OFWAT PR19 guidance. </t>
  </si>
  <si>
    <t xml:space="preserve">EVA analysis of river flows indicates that there is sufficient water available to meet our abstraction requirements under a 1 in 200 drought event, therefore we have assumed that the DO under this scenario is the same as the worst historic. 
</t>
  </si>
  <si>
    <t xml:space="preserve">Demand reductions have not been triggered in the baseline DO model run. </t>
  </si>
  <si>
    <t xml:space="preserve">Please see  Whitbourne zonal summary in Appendix 1 of our Drought Plan. </t>
  </si>
  <si>
    <t>Potable water imported from:  Hereford</t>
  </si>
  <si>
    <t xml:space="preserve">  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</si>
  <si>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</si>
  <si>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v15 - June 2018</t>
  </si>
  <si>
    <t>DryYr_Whitbourne_FinalPlan_Version6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</si>
</sst>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43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8" fillId="0" borderId="12" xfId="1" applyFont="1" applyFill="1" applyBorder="1" applyAlignment="1" applyProtection="1"/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24" fillId="0" borderId="12" xfId="1" applyFont="1" applyFill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10" fontId="11" fillId="0" borderId="36" xfId="1" applyNumberFormat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/>
    </xf>
    <xf numFmtId="165" fontId="11" fillId="0" borderId="57" xfId="1" applyNumberFormat="1" applyFont="1" applyFill="1" applyBorder="1" applyAlignment="1">
      <alignment horizontal="center" vertical="center"/>
    </xf>
    <xf numFmtId="165" fontId="11" fillId="0" borderId="36" xfId="1" applyNumberFormat="1" applyFont="1" applyFill="1" applyBorder="1" applyAlignment="1">
      <alignment horizontal="center" vertical="center"/>
    </xf>
    <xf numFmtId="0" fontId="11" fillId="0" borderId="44" xfId="1" quotePrefix="1" applyFont="1" applyFill="1" applyBorder="1" applyAlignment="1">
      <alignment horizontal="center" vertical="center" wrapText="1"/>
    </xf>
    <xf numFmtId="165" fontId="11" fillId="0" borderId="41" xfId="1" applyNumberFormat="1" applyFont="1" applyFill="1" applyBorder="1" applyAlignment="1">
      <alignment horizontal="center" vertical="center"/>
    </xf>
    <xf numFmtId="0" fontId="11" fillId="0" borderId="41" xfId="1" quotePrefix="1" applyFont="1" applyFill="1" applyBorder="1" applyAlignment="1">
      <alignment horizontal="center" vertical="center" wrapText="1"/>
    </xf>
    <xf numFmtId="165" fontId="11" fillId="0" borderId="75" xfId="1" applyNumberFormat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6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>
      <alignment horizontal="center" vertical="center"/>
    </xf>
    <xf numFmtId="165" fontId="11" fillId="0" borderId="53" xfId="1" applyNumberFormat="1" applyFont="1" applyFill="1" applyBorder="1" applyAlignment="1">
      <alignment horizontal="center" vertical="center"/>
    </xf>
    <xf numFmtId="0" fontId="11" fillId="0" borderId="8" xfId="1" quotePrefix="1" applyFont="1" applyFill="1" applyBorder="1" applyAlignment="1">
      <alignment horizontal="center" vertical="center" wrapText="1"/>
    </xf>
    <xf numFmtId="0" fontId="11" fillId="0" borderId="6" xfId="1" quotePrefix="1" applyFont="1" applyFill="1" applyBorder="1" applyAlignment="1">
      <alignment horizontal="center" vertical="center" wrapText="1"/>
    </xf>
    <xf numFmtId="165" fontId="11" fillId="0" borderId="83" xfId="1" applyNumberFormat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/>
    </xf>
    <xf numFmtId="0" fontId="11" fillId="0" borderId="67" xfId="1" applyFont="1" applyFill="1" applyBorder="1" applyAlignment="1">
      <alignment horizontal="center" vertical="center"/>
    </xf>
    <xf numFmtId="165" fontId="11" fillId="0" borderId="66" xfId="1" applyNumberFormat="1" applyFont="1" applyFill="1" applyBorder="1" applyAlignment="1">
      <alignment horizontal="center" vertical="center"/>
    </xf>
    <xf numFmtId="0" fontId="11" fillId="0" borderId="65" xfId="1" quotePrefix="1" applyFont="1" applyFill="1" applyBorder="1" applyAlignment="1">
      <alignment horizontal="center" vertical="center" wrapText="1"/>
    </xf>
    <xf numFmtId="0" fontId="11" fillId="0" borderId="66" xfId="1" quotePrefix="1" applyFont="1" applyFill="1" applyBorder="1" applyAlignment="1">
      <alignment horizontal="center" vertical="center" wrapText="1"/>
    </xf>
    <xf numFmtId="165" fontId="11" fillId="0" borderId="90" xfId="1" applyNumberFormat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9" borderId="4" xfId="1" applyFont="1" applyFill="1" applyBorder="1" applyAlignment="1">
      <alignment horizontal="left" vertical="center"/>
    </xf>
    <xf numFmtId="0" fontId="1" fillId="9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9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0" borderId="36" xfId="1" quotePrefix="1" applyFont="1" applyFill="1" applyBorder="1" applyAlignment="1">
      <alignment horizontal="center" vertical="center" wrapText="1"/>
    </xf>
    <xf numFmtId="0" fontId="11" fillId="0" borderId="36" xfId="1" quotePrefix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 wrapText="1"/>
    </xf>
    <xf numFmtId="165" fontId="11" fillId="0" borderId="65" xfId="1" applyNumberFormat="1" applyFont="1" applyFill="1" applyBorder="1" applyAlignment="1">
      <alignment horizontal="center" vertical="center"/>
    </xf>
    <xf numFmtId="0" fontId="11" fillId="0" borderId="61" xfId="1" quotePrefix="1" applyFont="1" applyFill="1" applyBorder="1" applyAlignment="1">
      <alignment horizontal="center" vertical="center" wrapText="1"/>
    </xf>
    <xf numFmtId="0" fontId="11" fillId="0" borderId="61" xfId="1" quotePrefix="1" applyFont="1" applyFill="1" applyBorder="1" applyAlignment="1">
      <alignment horizontal="center" vertical="center"/>
    </xf>
    <xf numFmtId="165" fontId="11" fillId="0" borderId="67" xfId="1" applyNumberFormat="1" applyFont="1" applyFill="1" applyBorder="1" applyAlignment="1">
      <alignment horizontal="center" vertical="center"/>
    </xf>
    <xf numFmtId="0" fontId="11" fillId="7" borderId="65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4" applyFont="1" applyFill="1" applyBorder="1" applyProtection="1"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9" borderId="48" xfId="1" applyFont="1" applyFill="1" applyBorder="1" applyAlignment="1">
      <alignment horizontal="center" vertical="center"/>
    </xf>
    <xf numFmtId="0" fontId="45" fillId="9" borderId="52" xfId="1" applyFont="1" applyFill="1" applyBorder="1" applyAlignment="1">
      <alignment horizontal="left" vertical="center"/>
    </xf>
    <xf numFmtId="0" fontId="1" fillId="9" borderId="82" xfId="1" applyFont="1" applyFill="1" applyBorder="1" applyAlignment="1">
      <alignment horizontal="center" vertical="center"/>
    </xf>
    <xf numFmtId="0" fontId="1" fillId="9" borderId="94" xfId="1" applyFont="1" applyFill="1" applyBorder="1" applyAlignment="1">
      <alignment horizontal="center" vertical="center"/>
    </xf>
    <xf numFmtId="0" fontId="45" fillId="9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1" borderId="0" xfId="3" applyFont="1" applyFill="1"/>
    <xf numFmtId="0" fontId="26" fillId="11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8" fillId="2" borderId="6" xfId="1" applyFont="1" applyFill="1" applyBorder="1" applyProtection="1">
      <protection locked="0"/>
    </xf>
    <xf numFmtId="0" fontId="8" fillId="11" borderId="6" xfId="1" applyFont="1" applyFill="1" applyBorder="1" applyProtection="1">
      <protection locked="0"/>
    </xf>
    <xf numFmtId="0" fontId="11" fillId="11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1" borderId="36" xfId="1" applyFont="1" applyFill="1" applyBorder="1" applyAlignment="1" applyProtection="1">
      <alignment wrapText="1"/>
    </xf>
    <xf numFmtId="165" fontId="26" fillId="10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2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2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165" fontId="11" fillId="12" borderId="51" xfId="1" applyNumberFormat="1" applyFont="1" applyFill="1" applyBorder="1" applyAlignment="1">
      <alignment horizontal="center" vertical="center"/>
    </xf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0" fontId="1" fillId="2" borderId="36" xfId="1" applyFont="1" applyFill="1" applyBorder="1" applyAlignment="1" applyProtection="1">
      <alignment horizontal="left" vertical="center" wrapText="1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2" fontId="11" fillId="4" borderId="38" xfId="1" applyNumberFormat="1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20" fillId="15" borderId="39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1" fillId="15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39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2" fontId="20" fillId="16" borderId="39" xfId="1" applyNumberFormat="1" applyFont="1" applyFill="1" applyBorder="1" applyAlignment="1" applyProtection="1">
      <alignment horizontal="center" vertical="center"/>
      <protection locked="0"/>
    </xf>
    <xf numFmtId="2" fontId="1" fillId="16" borderId="6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2" borderId="4" xfId="1" applyFont="1" applyFill="1" applyBorder="1" applyAlignment="1" applyProtection="1">
      <alignment horizontal="center"/>
    </xf>
    <xf numFmtId="0" fontId="3" fillId="12" borderId="0" xfId="1" applyFont="1" applyFill="1" applyBorder="1" applyAlignment="1" applyProtection="1">
      <alignment horizontal="center"/>
    </xf>
    <xf numFmtId="0" fontId="3" fillId="12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" fillId="13" borderId="0" xfId="1" applyNumberFormat="1" applyFont="1" applyFill="1" applyBorder="1" applyAlignment="1">
      <alignment horizontal="center" vertical="center"/>
    </xf>
    <xf numFmtId="0" fontId="44" fillId="8" borderId="76" xfId="1" applyFont="1" applyFill="1" applyBorder="1" applyAlignment="1">
      <alignment horizontal="center" vertical="center"/>
    </xf>
    <xf numFmtId="0" fontId="44" fillId="8" borderId="77" xfId="1" applyFont="1" applyFill="1" applyBorder="1" applyAlignment="1">
      <alignment horizontal="center" vertical="center"/>
    </xf>
    <xf numFmtId="0" fontId="44" fillId="8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0.8092558840077817</c:v>
                </c:pt>
                <c:pt idx="1">
                  <c:v>0.81363396521037334</c:v>
                </c:pt>
                <c:pt idx="2">
                  <c:v>0.82338774051835606</c:v>
                </c:pt>
                <c:pt idx="3">
                  <c:v>0.82654552448370056</c:v>
                </c:pt>
                <c:pt idx="4">
                  <c:v>0.83638727324178119</c:v>
                </c:pt>
                <c:pt idx="5">
                  <c:v>0.85389515179277076</c:v>
                </c:pt>
                <c:pt idx="6">
                  <c:v>0.86481850652617753</c:v>
                </c:pt>
                <c:pt idx="7">
                  <c:v>0.882501474648127</c:v>
                </c:pt>
                <c:pt idx="8">
                  <c:v>0.89392912761790055</c:v>
                </c:pt>
                <c:pt idx="9">
                  <c:v>0.90659555387578128</c:v>
                </c:pt>
                <c:pt idx="10">
                  <c:v>0.91197320827371953</c:v>
                </c:pt>
                <c:pt idx="11">
                  <c:v>0.91676047467057187</c:v>
                </c:pt>
                <c:pt idx="12">
                  <c:v>0.92159353335332272</c:v>
                </c:pt>
                <c:pt idx="13">
                  <c:v>0.92670272646970098</c:v>
                </c:pt>
                <c:pt idx="14">
                  <c:v>0.93166976939146884</c:v>
                </c:pt>
                <c:pt idx="15">
                  <c:v>0.93600545699047877</c:v>
                </c:pt>
                <c:pt idx="16">
                  <c:v>0.9394139329573209</c:v>
                </c:pt>
                <c:pt idx="17">
                  <c:v>0.94183229609519703</c:v>
                </c:pt>
                <c:pt idx="18">
                  <c:v>0.94327467246068075</c:v>
                </c:pt>
                <c:pt idx="19">
                  <c:v>0.94382913074397168</c:v>
                </c:pt>
                <c:pt idx="20">
                  <c:v>0.94354298586057728</c:v>
                </c:pt>
                <c:pt idx="21">
                  <c:v>0.94239183974749163</c:v>
                </c:pt>
                <c:pt idx="22">
                  <c:v>0.94038685281870826</c:v>
                </c:pt>
                <c:pt idx="23">
                  <c:v>0.93760083951658146</c:v>
                </c:pt>
                <c:pt idx="24">
                  <c:v>0.93403599929915126</c:v>
                </c:pt>
                <c:pt idx="25">
                  <c:v>0.92996465719436094</c:v>
                </c:pt>
                <c:pt idx="26">
                  <c:v>0.92539828954499814</c:v>
                </c:pt>
                <c:pt idx="27">
                  <c:v>0.92017359093344209</c:v>
                </c:pt>
                <c:pt idx="28">
                  <c:v>0.9141532143854042</c:v>
                </c:pt>
                <c:pt idx="29">
                  <c:v>0.90735252338764882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1.2487895109021732</c:v>
                </c:pt>
                <c:pt idx="1">
                  <c:v>1.2147316002439179</c:v>
                </c:pt>
                <c:pt idx="2">
                  <c:v>1.1893563245161713</c:v>
                </c:pt>
                <c:pt idx="3">
                  <c:v>1.1563428379052823</c:v>
                </c:pt>
                <c:pt idx="4">
                  <c:v>1.1319650102858871</c:v>
                </c:pt>
                <c:pt idx="5">
                  <c:v>1.1156984733733188</c:v>
                </c:pt>
                <c:pt idx="6">
                  <c:v>1.0918128890546448</c:v>
                </c:pt>
                <c:pt idx="7">
                  <c:v>1.0752696879734303</c:v>
                </c:pt>
                <c:pt idx="8">
                  <c:v>1.051429860252975</c:v>
                </c:pt>
                <c:pt idx="9">
                  <c:v>1.0276692228078756</c:v>
                </c:pt>
                <c:pt idx="10">
                  <c:v>0.99712002512752995</c:v>
                </c:pt>
                <c:pt idx="11">
                  <c:v>0.9670005332783741</c:v>
                </c:pt>
                <c:pt idx="12">
                  <c:v>0.93735575057696519</c:v>
                </c:pt>
                <c:pt idx="13">
                  <c:v>0.90811986667825439</c:v>
                </c:pt>
                <c:pt idx="14">
                  <c:v>0.87939641380123879</c:v>
                </c:pt>
                <c:pt idx="15">
                  <c:v>0.85130425590707381</c:v>
                </c:pt>
                <c:pt idx="16">
                  <c:v>0.82384508776226462</c:v>
                </c:pt>
                <c:pt idx="17">
                  <c:v>0.79699492048290588</c:v>
                </c:pt>
                <c:pt idx="18">
                  <c:v>0.77073498039502752</c:v>
                </c:pt>
                <c:pt idx="19">
                  <c:v>0.74508562547005641</c:v>
                </c:pt>
                <c:pt idx="20">
                  <c:v>0.71999499186272675</c:v>
                </c:pt>
                <c:pt idx="21">
                  <c:v>0.69549867377387598</c:v>
                </c:pt>
                <c:pt idx="22">
                  <c:v>0.67158892627328826</c:v>
                </c:pt>
                <c:pt idx="23">
                  <c:v>0.64824757584601134</c:v>
                </c:pt>
                <c:pt idx="24">
                  <c:v>0.62545966345445847</c:v>
                </c:pt>
                <c:pt idx="25">
                  <c:v>0.60323997140152308</c:v>
                </c:pt>
                <c:pt idx="26">
                  <c:v>0.58146979188655401</c:v>
                </c:pt>
                <c:pt idx="27">
                  <c:v>0.56027710871550851</c:v>
                </c:pt>
                <c:pt idx="28">
                  <c:v>0.53962308759483479</c:v>
                </c:pt>
                <c:pt idx="29">
                  <c:v>0.51949898465339539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1.5364311945942828</c:v>
                </c:pt>
                <c:pt idx="1">
                  <c:v>1.5422149271542287</c:v>
                </c:pt>
                <c:pt idx="2">
                  <c:v>1.5409583021837598</c:v>
                </c:pt>
                <c:pt idx="3">
                  <c:v>1.5429665686990797</c:v>
                </c:pt>
                <c:pt idx="4">
                  <c:v>1.5447315512955349</c:v>
                </c:pt>
                <c:pt idx="5">
                  <c:v>1.5464847749932262</c:v>
                </c:pt>
                <c:pt idx="6">
                  <c:v>1.548095989143184</c:v>
                </c:pt>
                <c:pt idx="7">
                  <c:v>1.5495246380853616</c:v>
                </c:pt>
                <c:pt idx="8">
                  <c:v>1.5508540086194207</c:v>
                </c:pt>
                <c:pt idx="9">
                  <c:v>1.5501341334905612</c:v>
                </c:pt>
                <c:pt idx="10">
                  <c:v>1.5493785402985911</c:v>
                </c:pt>
                <c:pt idx="11">
                  <c:v>1.5485781479837228</c:v>
                </c:pt>
                <c:pt idx="12">
                  <c:v>1.5477374802080419</c:v>
                </c:pt>
                <c:pt idx="13">
                  <c:v>1.5468613712601467</c:v>
                </c:pt>
                <c:pt idx="14">
                  <c:v>1.5459545468188014</c:v>
                </c:pt>
                <c:pt idx="15">
                  <c:v>1.5451643379988407</c:v>
                </c:pt>
                <c:pt idx="16">
                  <c:v>1.5443526471316475</c:v>
                </c:pt>
                <c:pt idx="17">
                  <c:v>1.5435229655556122</c:v>
                </c:pt>
                <c:pt idx="18">
                  <c:v>1.5426783387832346</c:v>
                </c:pt>
                <c:pt idx="19">
                  <c:v>1.5418212783084662</c:v>
                </c:pt>
                <c:pt idx="20">
                  <c:v>1.5409543314887229</c:v>
                </c:pt>
                <c:pt idx="21">
                  <c:v>1.5400796605695191</c:v>
                </c:pt>
                <c:pt idx="22">
                  <c:v>1.5391992990699446</c:v>
                </c:pt>
                <c:pt idx="23">
                  <c:v>1.5383150242088999</c:v>
                </c:pt>
                <c:pt idx="24">
                  <c:v>1.5374285547853286</c:v>
                </c:pt>
                <c:pt idx="25">
                  <c:v>1.536757527035582</c:v>
                </c:pt>
                <c:pt idx="26">
                  <c:v>1.5360874890283187</c:v>
                </c:pt>
                <c:pt idx="27">
                  <c:v>1.5354193478861211</c:v>
                </c:pt>
                <c:pt idx="28">
                  <c:v>1.5347546771580549</c:v>
                </c:pt>
                <c:pt idx="29">
                  <c:v>1.534094506990362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0.94621752603942866</c:v>
                </c:pt>
                <c:pt idx="1">
                  <c:v>0.91204946604751946</c:v>
                </c:pt>
                <c:pt idx="2">
                  <c:v>0.87788140605561027</c:v>
                </c:pt>
                <c:pt idx="3">
                  <c:v>0.84371334606370108</c:v>
                </c:pt>
                <c:pt idx="4">
                  <c:v>0.80954528607179188</c:v>
                </c:pt>
                <c:pt idx="5">
                  <c:v>0.78690066268516834</c:v>
                </c:pt>
                <c:pt idx="6">
                  <c:v>0.7642560392985448</c:v>
                </c:pt>
                <c:pt idx="7">
                  <c:v>0.74161141591192115</c:v>
                </c:pt>
                <c:pt idx="8">
                  <c:v>0.72462794837195355</c:v>
                </c:pt>
                <c:pt idx="9">
                  <c:v>0.70764448083198594</c:v>
                </c:pt>
                <c:pt idx="10">
                  <c:v>0.6849998574453624</c:v>
                </c:pt>
                <c:pt idx="11">
                  <c:v>0.66235523405873886</c:v>
                </c:pt>
                <c:pt idx="12">
                  <c:v>0.63971061067211521</c:v>
                </c:pt>
                <c:pt idx="13">
                  <c:v>0.61706598728549167</c:v>
                </c:pt>
                <c:pt idx="14">
                  <c:v>0.59442136389886813</c:v>
                </c:pt>
                <c:pt idx="15">
                  <c:v>0.58309905220555647</c:v>
                </c:pt>
                <c:pt idx="16">
                  <c:v>0.57177674051224459</c:v>
                </c:pt>
                <c:pt idx="17">
                  <c:v>0.56045442881893281</c:v>
                </c:pt>
                <c:pt idx="18">
                  <c:v>0.54913211712562104</c:v>
                </c:pt>
                <c:pt idx="19">
                  <c:v>0.53780980543230927</c:v>
                </c:pt>
                <c:pt idx="20">
                  <c:v>0.5264874937389975</c:v>
                </c:pt>
                <c:pt idx="21">
                  <c:v>0.51516518204568573</c:v>
                </c:pt>
                <c:pt idx="22">
                  <c:v>0.50384287035237396</c:v>
                </c:pt>
                <c:pt idx="23">
                  <c:v>0.49252055865906225</c:v>
                </c:pt>
                <c:pt idx="24">
                  <c:v>0.48119824696575036</c:v>
                </c:pt>
                <c:pt idx="25">
                  <c:v>0.46987593527243865</c:v>
                </c:pt>
                <c:pt idx="26">
                  <c:v>0.45855362357912688</c:v>
                </c:pt>
                <c:pt idx="27">
                  <c:v>0.44723131188581505</c:v>
                </c:pt>
                <c:pt idx="28">
                  <c:v>0.43590900019250328</c:v>
                </c:pt>
                <c:pt idx="29">
                  <c:v>0.42458668849919157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0.16794203756538117</c:v>
                </c:pt>
                <c:pt idx="1">
                  <c:v>0.16796736093828091</c:v>
                </c:pt>
                <c:pt idx="2">
                  <c:v>0.16798951692607977</c:v>
                </c:pt>
                <c:pt idx="3">
                  <c:v>0.16801866402103049</c:v>
                </c:pt>
                <c:pt idx="4">
                  <c:v>0.16812470047577055</c:v>
                </c:pt>
                <c:pt idx="5">
                  <c:v>0.16842557171992556</c:v>
                </c:pt>
                <c:pt idx="6">
                  <c:v>0.16876344791630837</c:v>
                </c:pt>
                <c:pt idx="7">
                  <c:v>0.16909922743404859</c:v>
                </c:pt>
                <c:pt idx="8">
                  <c:v>0.16950005407244872</c:v>
                </c:pt>
                <c:pt idx="9">
                  <c:v>0.17013121088687111</c:v>
                </c:pt>
                <c:pt idx="10">
                  <c:v>0.17089560682119997</c:v>
                </c:pt>
                <c:pt idx="11">
                  <c:v>0.17171061348688532</c:v>
                </c:pt>
                <c:pt idx="12">
                  <c:v>0.1726499018597506</c:v>
                </c:pt>
                <c:pt idx="13">
                  <c:v>0.17377657273235514</c:v>
                </c:pt>
                <c:pt idx="14">
                  <c:v>0.17502502638248385</c:v>
                </c:pt>
                <c:pt idx="15">
                  <c:v>0.17632997004133044</c:v>
                </c:pt>
                <c:pt idx="16">
                  <c:v>0.17763492407463055</c:v>
                </c:pt>
                <c:pt idx="17">
                  <c:v>0.17893990926408643</c:v>
                </c:pt>
                <c:pt idx="18">
                  <c:v>0.18024497163914555</c:v>
                </c:pt>
                <c:pt idx="19">
                  <c:v>0.18155351284104015</c:v>
                </c:pt>
                <c:pt idx="20">
                  <c:v>0.18287244264456259</c:v>
                </c:pt>
                <c:pt idx="21">
                  <c:v>0.18419167958208948</c:v>
                </c:pt>
                <c:pt idx="22">
                  <c:v>0.18551338131522621</c:v>
                </c:pt>
                <c:pt idx="23">
                  <c:v>0.18684626059281556</c:v>
                </c:pt>
                <c:pt idx="24">
                  <c:v>0.18819186537541838</c:v>
                </c:pt>
                <c:pt idx="25">
                  <c:v>0.18957630198513575</c:v>
                </c:pt>
                <c:pt idx="26">
                  <c:v>0.19107293361599031</c:v>
                </c:pt>
                <c:pt idx="27">
                  <c:v>0.19256975100074208</c:v>
                </c:pt>
                <c:pt idx="28">
                  <c:v>0.19406678757657064</c:v>
                </c:pt>
                <c:pt idx="29">
                  <c:v>0.19556405352795236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456200"/>
        <c:axId val="218369488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5.0106882784053148</c:v>
                </c:pt>
                <c:pt idx="1">
                  <c:v>4.9611560764616378</c:v>
                </c:pt>
                <c:pt idx="2">
                  <c:v>4.9108556194345985</c:v>
                </c:pt>
                <c:pt idx="3">
                  <c:v>4.8535199200853176</c:v>
                </c:pt>
                <c:pt idx="4">
                  <c:v>4.8232743300030441</c:v>
                </c:pt>
                <c:pt idx="5">
                  <c:v>4.8232743300030441</c:v>
                </c:pt>
                <c:pt idx="6">
                  <c:v>4.8232743300030441</c:v>
                </c:pt>
                <c:pt idx="7">
                  <c:v>4.8232743300030441</c:v>
                </c:pt>
                <c:pt idx="8">
                  <c:v>4.8232743300030441</c:v>
                </c:pt>
                <c:pt idx="9">
                  <c:v>4.8232743300030441</c:v>
                </c:pt>
                <c:pt idx="10">
                  <c:v>4.8232743300030441</c:v>
                </c:pt>
                <c:pt idx="11">
                  <c:v>4.8232743300030441</c:v>
                </c:pt>
                <c:pt idx="12">
                  <c:v>4.8232743300030441</c:v>
                </c:pt>
                <c:pt idx="13">
                  <c:v>4.8232743300030441</c:v>
                </c:pt>
                <c:pt idx="14">
                  <c:v>4.8232743300030441</c:v>
                </c:pt>
                <c:pt idx="15">
                  <c:v>4.8232743300030441</c:v>
                </c:pt>
                <c:pt idx="16">
                  <c:v>4.8232743300030441</c:v>
                </c:pt>
                <c:pt idx="17">
                  <c:v>4.8232743300030441</c:v>
                </c:pt>
                <c:pt idx="18">
                  <c:v>4.8232743300030441</c:v>
                </c:pt>
                <c:pt idx="19">
                  <c:v>4.8232743300030441</c:v>
                </c:pt>
                <c:pt idx="20">
                  <c:v>4.8232743300030441</c:v>
                </c:pt>
                <c:pt idx="21">
                  <c:v>4.8232743300030441</c:v>
                </c:pt>
                <c:pt idx="22">
                  <c:v>4.8232743300030441</c:v>
                </c:pt>
                <c:pt idx="23">
                  <c:v>4.8232743300030441</c:v>
                </c:pt>
                <c:pt idx="24">
                  <c:v>4.8232743300030441</c:v>
                </c:pt>
                <c:pt idx="25">
                  <c:v>4.8232743300030441</c:v>
                </c:pt>
                <c:pt idx="26">
                  <c:v>4.8232743300030441</c:v>
                </c:pt>
                <c:pt idx="27">
                  <c:v>4.8232743300030441</c:v>
                </c:pt>
                <c:pt idx="28">
                  <c:v>4.8232743300030441</c:v>
                </c:pt>
                <c:pt idx="29">
                  <c:v>4.8232743300030441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5.0166829991931303</c:v>
                </c:pt>
                <c:pt idx="1">
                  <c:v>4.9667907421463902</c:v>
                </c:pt>
                <c:pt idx="2">
                  <c:v>4.923158463147443</c:v>
                </c:pt>
                <c:pt idx="3">
                  <c:v>4.8648966460002798</c:v>
                </c:pt>
                <c:pt idx="4">
                  <c:v>4.8243172858146144</c:v>
                </c:pt>
                <c:pt idx="5">
                  <c:v>4.7407663479417756</c:v>
                </c:pt>
                <c:pt idx="6">
                  <c:v>4.7119781963267373</c:v>
                </c:pt>
                <c:pt idx="7">
                  <c:v>4.6938176138126986</c:v>
                </c:pt>
                <c:pt idx="8">
                  <c:v>4.6665455112231982</c:v>
                </c:pt>
                <c:pt idx="9">
                  <c:v>4.6417833331905456</c:v>
                </c:pt>
                <c:pt idx="10">
                  <c:v>4.5518700543473125</c:v>
                </c:pt>
                <c:pt idx="11">
                  <c:v>4.5160756528966139</c:v>
                </c:pt>
                <c:pt idx="12">
                  <c:v>4.4836888843090907</c:v>
                </c:pt>
                <c:pt idx="13">
                  <c:v>4.449253756284743</c:v>
                </c:pt>
                <c:pt idx="14">
                  <c:v>4.417081432048148</c:v>
                </c:pt>
                <c:pt idx="15">
                  <c:v>4.3584794772459192</c:v>
                </c:pt>
                <c:pt idx="16">
                  <c:v>4.3368618497979119</c:v>
                </c:pt>
                <c:pt idx="17">
                  <c:v>4.3154397301780438</c:v>
                </c:pt>
                <c:pt idx="18">
                  <c:v>4.2932784223160745</c:v>
                </c:pt>
                <c:pt idx="19">
                  <c:v>4.2703005786673529</c:v>
                </c:pt>
                <c:pt idx="20">
                  <c:v>4.211067706975502</c:v>
                </c:pt>
                <c:pt idx="21">
                  <c:v>4.1902952565027132</c:v>
                </c:pt>
                <c:pt idx="22">
                  <c:v>4.1718768920479112</c:v>
                </c:pt>
                <c:pt idx="23">
                  <c:v>4.147895351997767</c:v>
                </c:pt>
                <c:pt idx="24">
                  <c:v>4.1282924827137188</c:v>
                </c:pt>
                <c:pt idx="25">
                  <c:v>4.1063423394276262</c:v>
                </c:pt>
                <c:pt idx="26">
                  <c:v>4.0857088001856772</c:v>
                </c:pt>
                <c:pt idx="27">
                  <c:v>4.0616996151291644</c:v>
                </c:pt>
                <c:pt idx="28">
                  <c:v>4.0433457323541102</c:v>
                </c:pt>
                <c:pt idx="29">
                  <c:v>4.0228355369436137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456200"/>
        <c:axId val="218369488"/>
      </c:lineChart>
      <c:catAx>
        <c:axId val="92456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836948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8369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45620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summary'!$C$65:$AA$65</c:f>
              <c:strCache>
                <c:ptCount val="25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</c:strCache>
            </c:strRef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0.8092558840077817</c:v>
                </c:pt>
                <c:pt idx="1">
                  <c:v>0.81363396521037334</c:v>
                </c:pt>
                <c:pt idx="2">
                  <c:v>0.82338774051835606</c:v>
                </c:pt>
                <c:pt idx="3">
                  <c:v>0.82654552448370056</c:v>
                </c:pt>
                <c:pt idx="4">
                  <c:v>0.83638727324178119</c:v>
                </c:pt>
                <c:pt idx="5">
                  <c:v>0.85389515179277076</c:v>
                </c:pt>
                <c:pt idx="6">
                  <c:v>0.86481850652617753</c:v>
                </c:pt>
                <c:pt idx="7">
                  <c:v>0.882501474648127</c:v>
                </c:pt>
                <c:pt idx="8">
                  <c:v>0.89392912761790044</c:v>
                </c:pt>
                <c:pt idx="9">
                  <c:v>0.90659555387578128</c:v>
                </c:pt>
                <c:pt idx="10">
                  <c:v>0.91197320827371953</c:v>
                </c:pt>
                <c:pt idx="11">
                  <c:v>0.91676047467057198</c:v>
                </c:pt>
                <c:pt idx="12">
                  <c:v>0.92159353335332272</c:v>
                </c:pt>
                <c:pt idx="13">
                  <c:v>0.92670272646970109</c:v>
                </c:pt>
                <c:pt idx="14">
                  <c:v>0.93166976939146873</c:v>
                </c:pt>
                <c:pt idx="15">
                  <c:v>0.93600545699047877</c:v>
                </c:pt>
                <c:pt idx="16">
                  <c:v>0.93941393295732101</c:v>
                </c:pt>
                <c:pt idx="17">
                  <c:v>0.94183229609519703</c:v>
                </c:pt>
                <c:pt idx="18">
                  <c:v>0.94327467246068075</c:v>
                </c:pt>
                <c:pt idx="19">
                  <c:v>0.94382913074397168</c:v>
                </c:pt>
                <c:pt idx="20">
                  <c:v>0.94354298586057728</c:v>
                </c:pt>
                <c:pt idx="21">
                  <c:v>0.94239183974749163</c:v>
                </c:pt>
                <c:pt idx="22">
                  <c:v>0.94038685281870837</c:v>
                </c:pt>
                <c:pt idx="23">
                  <c:v>0.93760083951658157</c:v>
                </c:pt>
                <c:pt idx="24">
                  <c:v>0.93403599929915138</c:v>
                </c:pt>
                <c:pt idx="25">
                  <c:v>0.92996465719436083</c:v>
                </c:pt>
                <c:pt idx="26">
                  <c:v>0.92539828954499814</c:v>
                </c:pt>
                <c:pt idx="27">
                  <c:v>0.92017359093344198</c:v>
                </c:pt>
                <c:pt idx="28">
                  <c:v>0.91415321438540431</c:v>
                </c:pt>
                <c:pt idx="29">
                  <c:v>0.90735252338764871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summary'!$C$65:$AA$65</c:f>
              <c:strCache>
                <c:ptCount val="25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</c:strCache>
            </c:strRef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1.2487895109021732</c:v>
                </c:pt>
                <c:pt idx="1">
                  <c:v>1.2147316002439179</c:v>
                </c:pt>
                <c:pt idx="2">
                  <c:v>1.1893563245161713</c:v>
                </c:pt>
                <c:pt idx="3">
                  <c:v>1.1563428379052823</c:v>
                </c:pt>
                <c:pt idx="4">
                  <c:v>1.1319650102858871</c:v>
                </c:pt>
                <c:pt idx="5">
                  <c:v>1.1156984733733188</c:v>
                </c:pt>
                <c:pt idx="6">
                  <c:v>1.0918128890546448</c:v>
                </c:pt>
                <c:pt idx="7">
                  <c:v>1.0752696879734303</c:v>
                </c:pt>
                <c:pt idx="8">
                  <c:v>1.051429860252975</c:v>
                </c:pt>
                <c:pt idx="9">
                  <c:v>1.0276692228078756</c:v>
                </c:pt>
                <c:pt idx="10">
                  <c:v>0.99712002512752995</c:v>
                </c:pt>
                <c:pt idx="11">
                  <c:v>0.96700053327837399</c:v>
                </c:pt>
                <c:pt idx="12">
                  <c:v>0.93735575057696519</c:v>
                </c:pt>
                <c:pt idx="13">
                  <c:v>0.90811986667825439</c:v>
                </c:pt>
                <c:pt idx="14">
                  <c:v>0.87939641380123879</c:v>
                </c:pt>
                <c:pt idx="15">
                  <c:v>0.85130425590707381</c:v>
                </c:pt>
                <c:pt idx="16">
                  <c:v>0.82384508776226462</c:v>
                </c:pt>
                <c:pt idx="17">
                  <c:v>0.79699492048290588</c:v>
                </c:pt>
                <c:pt idx="18">
                  <c:v>0.77073498039502752</c:v>
                </c:pt>
                <c:pt idx="19">
                  <c:v>0.74508562547005641</c:v>
                </c:pt>
                <c:pt idx="20">
                  <c:v>0.71999499186272675</c:v>
                </c:pt>
                <c:pt idx="21">
                  <c:v>0.69549867377387598</c:v>
                </c:pt>
                <c:pt idx="22">
                  <c:v>0.67158892627328826</c:v>
                </c:pt>
                <c:pt idx="23">
                  <c:v>0.64824757584601134</c:v>
                </c:pt>
                <c:pt idx="24">
                  <c:v>0.62545966345445847</c:v>
                </c:pt>
                <c:pt idx="25">
                  <c:v>0.60323997140152308</c:v>
                </c:pt>
                <c:pt idx="26">
                  <c:v>0.58146979188655401</c:v>
                </c:pt>
                <c:pt idx="27">
                  <c:v>0.56027710871550851</c:v>
                </c:pt>
                <c:pt idx="28">
                  <c:v>0.53962308759483479</c:v>
                </c:pt>
                <c:pt idx="29">
                  <c:v>0.51949898465339539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summary'!$C$65:$AA$65</c:f>
              <c:strCache>
                <c:ptCount val="25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</c:strCache>
            </c:strRef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1.5364311945942828</c:v>
                </c:pt>
                <c:pt idx="1">
                  <c:v>1.5422149271542287</c:v>
                </c:pt>
                <c:pt idx="2">
                  <c:v>1.5409583021837598</c:v>
                </c:pt>
                <c:pt idx="3">
                  <c:v>1.5429665686990797</c:v>
                </c:pt>
                <c:pt idx="4">
                  <c:v>1.5447315512955349</c:v>
                </c:pt>
                <c:pt idx="5">
                  <c:v>1.5464847749932262</c:v>
                </c:pt>
                <c:pt idx="6">
                  <c:v>1.548095989143184</c:v>
                </c:pt>
                <c:pt idx="7">
                  <c:v>1.5495246380853616</c:v>
                </c:pt>
                <c:pt idx="8">
                  <c:v>1.5508540086194207</c:v>
                </c:pt>
                <c:pt idx="9">
                  <c:v>1.5501341334905612</c:v>
                </c:pt>
                <c:pt idx="10">
                  <c:v>1.5493785402985911</c:v>
                </c:pt>
                <c:pt idx="11">
                  <c:v>1.5485781479837228</c:v>
                </c:pt>
                <c:pt idx="12">
                  <c:v>1.5477374802080419</c:v>
                </c:pt>
                <c:pt idx="13">
                  <c:v>1.5468613712601467</c:v>
                </c:pt>
                <c:pt idx="14">
                  <c:v>1.5459545468188014</c:v>
                </c:pt>
                <c:pt idx="15">
                  <c:v>1.5451643379988407</c:v>
                </c:pt>
                <c:pt idx="16">
                  <c:v>1.5443526471316475</c:v>
                </c:pt>
                <c:pt idx="17">
                  <c:v>1.5435229655556122</c:v>
                </c:pt>
                <c:pt idx="18">
                  <c:v>1.5426783387832346</c:v>
                </c:pt>
                <c:pt idx="19">
                  <c:v>1.5418212783084662</c:v>
                </c:pt>
                <c:pt idx="20">
                  <c:v>1.5409543314887229</c:v>
                </c:pt>
                <c:pt idx="21">
                  <c:v>1.5400796605695191</c:v>
                </c:pt>
                <c:pt idx="22">
                  <c:v>1.5391992990699446</c:v>
                </c:pt>
                <c:pt idx="23">
                  <c:v>1.5383150242088999</c:v>
                </c:pt>
                <c:pt idx="24">
                  <c:v>1.5374285547853286</c:v>
                </c:pt>
                <c:pt idx="25">
                  <c:v>1.536757527035582</c:v>
                </c:pt>
                <c:pt idx="26">
                  <c:v>1.5360874890283187</c:v>
                </c:pt>
                <c:pt idx="27">
                  <c:v>1.5354193478861211</c:v>
                </c:pt>
                <c:pt idx="28">
                  <c:v>1.5347546771580549</c:v>
                </c:pt>
                <c:pt idx="29">
                  <c:v>1.534094506990362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summary'!$C$65:$AA$65</c:f>
              <c:strCache>
                <c:ptCount val="25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</c:strCache>
            </c:strRef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0.94621752603942866</c:v>
                </c:pt>
                <c:pt idx="1">
                  <c:v>0.91204946604751946</c:v>
                </c:pt>
                <c:pt idx="2">
                  <c:v>0.87788140605561038</c:v>
                </c:pt>
                <c:pt idx="3">
                  <c:v>0.84371334606370119</c:v>
                </c:pt>
                <c:pt idx="4">
                  <c:v>0.80954528607179188</c:v>
                </c:pt>
                <c:pt idx="5">
                  <c:v>0.78690066268516834</c:v>
                </c:pt>
                <c:pt idx="6">
                  <c:v>0.7642560392985448</c:v>
                </c:pt>
                <c:pt idx="7">
                  <c:v>0.74161141591192115</c:v>
                </c:pt>
                <c:pt idx="8">
                  <c:v>0.72462794837195355</c:v>
                </c:pt>
                <c:pt idx="9">
                  <c:v>0.70764448083198594</c:v>
                </c:pt>
                <c:pt idx="10">
                  <c:v>0.6849998574453624</c:v>
                </c:pt>
                <c:pt idx="11">
                  <c:v>0.66235523405873886</c:v>
                </c:pt>
                <c:pt idx="12">
                  <c:v>0.63971061067211521</c:v>
                </c:pt>
                <c:pt idx="13">
                  <c:v>0.61706598728549167</c:v>
                </c:pt>
                <c:pt idx="14">
                  <c:v>0.59442136389886813</c:v>
                </c:pt>
                <c:pt idx="15">
                  <c:v>0.58309905220555647</c:v>
                </c:pt>
                <c:pt idx="16">
                  <c:v>0.57177674051224459</c:v>
                </c:pt>
                <c:pt idx="17">
                  <c:v>0.56045442881893281</c:v>
                </c:pt>
                <c:pt idx="18">
                  <c:v>0.54913211712562104</c:v>
                </c:pt>
                <c:pt idx="19">
                  <c:v>0.53780980543230927</c:v>
                </c:pt>
                <c:pt idx="20">
                  <c:v>0.5264874937389975</c:v>
                </c:pt>
                <c:pt idx="21">
                  <c:v>0.51516518204568573</c:v>
                </c:pt>
                <c:pt idx="22">
                  <c:v>0.50384287035237396</c:v>
                </c:pt>
                <c:pt idx="23">
                  <c:v>0.4925205586590623</c:v>
                </c:pt>
                <c:pt idx="24">
                  <c:v>0.48119824696575031</c:v>
                </c:pt>
                <c:pt idx="25">
                  <c:v>0.46987593527243865</c:v>
                </c:pt>
                <c:pt idx="26">
                  <c:v>0.45855362357912688</c:v>
                </c:pt>
                <c:pt idx="27">
                  <c:v>0.44723131188581505</c:v>
                </c:pt>
                <c:pt idx="28">
                  <c:v>0.43590900019250328</c:v>
                </c:pt>
                <c:pt idx="29">
                  <c:v>0.42458668849919157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summary'!$C$65:$AA$65</c:f>
              <c:strCache>
                <c:ptCount val="25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</c:strCache>
            </c:strRef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0.16794203756538117</c:v>
                </c:pt>
                <c:pt idx="1">
                  <c:v>0.16796736093828091</c:v>
                </c:pt>
                <c:pt idx="2">
                  <c:v>0.16798951692607966</c:v>
                </c:pt>
                <c:pt idx="3">
                  <c:v>0.16801866402103038</c:v>
                </c:pt>
                <c:pt idx="4">
                  <c:v>0.16812470047577055</c:v>
                </c:pt>
                <c:pt idx="5">
                  <c:v>0.16842557171992556</c:v>
                </c:pt>
                <c:pt idx="6">
                  <c:v>0.16876344791630837</c:v>
                </c:pt>
                <c:pt idx="7">
                  <c:v>0.16909922743404859</c:v>
                </c:pt>
                <c:pt idx="8">
                  <c:v>0.16950005407244872</c:v>
                </c:pt>
                <c:pt idx="9">
                  <c:v>0.17013121088687111</c:v>
                </c:pt>
                <c:pt idx="10">
                  <c:v>0.17089560682119997</c:v>
                </c:pt>
                <c:pt idx="11">
                  <c:v>0.17171061348688532</c:v>
                </c:pt>
                <c:pt idx="12">
                  <c:v>0.1726499018597506</c:v>
                </c:pt>
                <c:pt idx="13">
                  <c:v>0.17377657273235514</c:v>
                </c:pt>
                <c:pt idx="14">
                  <c:v>0.17502502638248385</c:v>
                </c:pt>
                <c:pt idx="15">
                  <c:v>0.17632997004133044</c:v>
                </c:pt>
                <c:pt idx="16">
                  <c:v>0.17763492407463055</c:v>
                </c:pt>
                <c:pt idx="17">
                  <c:v>0.17893990926408643</c:v>
                </c:pt>
                <c:pt idx="18">
                  <c:v>0.18024497163914555</c:v>
                </c:pt>
                <c:pt idx="19">
                  <c:v>0.18155351284104015</c:v>
                </c:pt>
                <c:pt idx="20">
                  <c:v>0.18287244264456259</c:v>
                </c:pt>
                <c:pt idx="21">
                  <c:v>0.18419167958208948</c:v>
                </c:pt>
                <c:pt idx="22">
                  <c:v>0.18551338131522621</c:v>
                </c:pt>
                <c:pt idx="23">
                  <c:v>0.18684626059281551</c:v>
                </c:pt>
                <c:pt idx="24">
                  <c:v>0.18819186537541843</c:v>
                </c:pt>
                <c:pt idx="25">
                  <c:v>0.1895763019851362</c:v>
                </c:pt>
                <c:pt idx="26">
                  <c:v>0.19107293361599031</c:v>
                </c:pt>
                <c:pt idx="27">
                  <c:v>0.19256975100074208</c:v>
                </c:pt>
                <c:pt idx="28">
                  <c:v>0.19406678757657064</c:v>
                </c:pt>
                <c:pt idx="29">
                  <c:v>0.19556405352795281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8369880"/>
        <c:axId val="218370272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5.0106882784053148</c:v>
                </c:pt>
                <c:pt idx="1">
                  <c:v>4.9611560764616378</c:v>
                </c:pt>
                <c:pt idx="2">
                  <c:v>4.9108556194345985</c:v>
                </c:pt>
                <c:pt idx="3">
                  <c:v>4.8535199200853176</c:v>
                </c:pt>
                <c:pt idx="4">
                  <c:v>4.8232743300030441</c:v>
                </c:pt>
                <c:pt idx="5">
                  <c:v>4.8232743300030441</c:v>
                </c:pt>
                <c:pt idx="6">
                  <c:v>4.8232743300030441</c:v>
                </c:pt>
                <c:pt idx="7">
                  <c:v>4.8232743300030441</c:v>
                </c:pt>
                <c:pt idx="8">
                  <c:v>4.8232743300030441</c:v>
                </c:pt>
                <c:pt idx="9">
                  <c:v>4.8232743300030441</c:v>
                </c:pt>
                <c:pt idx="10">
                  <c:v>4.8232743300030441</c:v>
                </c:pt>
                <c:pt idx="11">
                  <c:v>4.8232743300030441</c:v>
                </c:pt>
                <c:pt idx="12">
                  <c:v>4.8232743300030441</c:v>
                </c:pt>
                <c:pt idx="13">
                  <c:v>4.8232743300030441</c:v>
                </c:pt>
                <c:pt idx="14">
                  <c:v>4.8232743300030441</c:v>
                </c:pt>
                <c:pt idx="15">
                  <c:v>4.8232743300030441</c:v>
                </c:pt>
                <c:pt idx="16">
                  <c:v>4.8232743300030441</c:v>
                </c:pt>
                <c:pt idx="17">
                  <c:v>4.8232743300030441</c:v>
                </c:pt>
                <c:pt idx="18">
                  <c:v>4.8232743300030441</c:v>
                </c:pt>
                <c:pt idx="19">
                  <c:v>4.8232743300030441</c:v>
                </c:pt>
                <c:pt idx="20">
                  <c:v>4.8232743300030441</c:v>
                </c:pt>
                <c:pt idx="21">
                  <c:v>4.8232743300030441</c:v>
                </c:pt>
                <c:pt idx="22">
                  <c:v>4.8232743300030441</c:v>
                </c:pt>
                <c:pt idx="23">
                  <c:v>4.8232743300030441</c:v>
                </c:pt>
                <c:pt idx="24">
                  <c:v>4.8232743300030441</c:v>
                </c:pt>
                <c:pt idx="25">
                  <c:v>4.8232743300030441</c:v>
                </c:pt>
                <c:pt idx="26">
                  <c:v>4.8232743300030441</c:v>
                </c:pt>
                <c:pt idx="27">
                  <c:v>4.8232743300030441</c:v>
                </c:pt>
                <c:pt idx="28">
                  <c:v>4.8232743300030441</c:v>
                </c:pt>
                <c:pt idx="29">
                  <c:v>4.8232743300030441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5.0166829991931303</c:v>
                </c:pt>
                <c:pt idx="1">
                  <c:v>4.9667907421463902</c:v>
                </c:pt>
                <c:pt idx="2">
                  <c:v>4.923158463147443</c:v>
                </c:pt>
                <c:pt idx="3">
                  <c:v>4.8648966460002798</c:v>
                </c:pt>
                <c:pt idx="4">
                  <c:v>4.8243172858146144</c:v>
                </c:pt>
                <c:pt idx="5">
                  <c:v>4.7407663479417756</c:v>
                </c:pt>
                <c:pt idx="6">
                  <c:v>4.7119781963267373</c:v>
                </c:pt>
                <c:pt idx="7">
                  <c:v>4.6938176138126977</c:v>
                </c:pt>
                <c:pt idx="8">
                  <c:v>4.6665455112231982</c:v>
                </c:pt>
                <c:pt idx="9">
                  <c:v>4.6417833331905456</c:v>
                </c:pt>
                <c:pt idx="10">
                  <c:v>4.5518700543473125</c:v>
                </c:pt>
                <c:pt idx="11">
                  <c:v>4.5160756528966139</c:v>
                </c:pt>
                <c:pt idx="12">
                  <c:v>4.4836888843090907</c:v>
                </c:pt>
                <c:pt idx="13">
                  <c:v>4.449253756284743</c:v>
                </c:pt>
                <c:pt idx="14">
                  <c:v>4.417081432048148</c:v>
                </c:pt>
                <c:pt idx="15">
                  <c:v>4.3584794772459192</c:v>
                </c:pt>
                <c:pt idx="16">
                  <c:v>4.3368618497979128</c:v>
                </c:pt>
                <c:pt idx="17">
                  <c:v>4.3154397301780438</c:v>
                </c:pt>
                <c:pt idx="18">
                  <c:v>4.2932784223160745</c:v>
                </c:pt>
                <c:pt idx="19">
                  <c:v>4.2703005786673529</c:v>
                </c:pt>
                <c:pt idx="20">
                  <c:v>4.211067706975502</c:v>
                </c:pt>
                <c:pt idx="21">
                  <c:v>4.1902952565027132</c:v>
                </c:pt>
                <c:pt idx="22">
                  <c:v>4.1718768920479112</c:v>
                </c:pt>
                <c:pt idx="23">
                  <c:v>4.147895351997767</c:v>
                </c:pt>
                <c:pt idx="24">
                  <c:v>4.1282924827137188</c:v>
                </c:pt>
                <c:pt idx="25">
                  <c:v>4.1063423394276262</c:v>
                </c:pt>
                <c:pt idx="26">
                  <c:v>4.0857088001856772</c:v>
                </c:pt>
                <c:pt idx="27">
                  <c:v>4.0616996151291636</c:v>
                </c:pt>
                <c:pt idx="28">
                  <c:v>4.0433457323541102</c:v>
                </c:pt>
                <c:pt idx="29">
                  <c:v>4.0228355369436146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369880"/>
        <c:axId val="218370272"/>
      </c:lineChart>
      <c:catAx>
        <c:axId val="218369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83702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837027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836988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57142</xdr:colOff>
      <xdr:row>16</xdr:row>
      <xdr:rowOff>19292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3984AC43-F21B-47C5-B1DE-506CE9918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900" y="29083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workbookViewId="0">
      <selection activeCell="I16" sqref="I16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38" t="s">
        <v>0</v>
      </c>
      <c r="C2" s="939"/>
      <c r="D2" s="939"/>
      <c r="E2" s="939"/>
      <c r="F2" s="939"/>
      <c r="G2" s="939"/>
      <c r="H2" s="939"/>
      <c r="I2" s="939"/>
      <c r="J2" s="939"/>
      <c r="K2" s="940"/>
      <c r="L2" s="2"/>
    </row>
    <row r="3" spans="1:12" ht="26.25" x14ac:dyDescent="0.4">
      <c r="A3" s="2"/>
      <c r="B3" s="671"/>
      <c r="C3" s="672"/>
      <c r="D3" s="672"/>
      <c r="E3" s="669"/>
      <c r="F3" s="3"/>
      <c r="G3" s="3"/>
      <c r="H3" s="3"/>
      <c r="I3" s="3"/>
      <c r="J3" s="3"/>
      <c r="K3" s="4"/>
      <c r="L3" s="2"/>
    </row>
    <row r="4" spans="1:12" x14ac:dyDescent="0.2">
      <c r="A4" s="2"/>
      <c r="B4" s="941" t="s">
        <v>816</v>
      </c>
      <c r="C4" s="942"/>
      <c r="D4" s="943"/>
      <c r="E4" s="34"/>
      <c r="F4" s="5"/>
      <c r="G4" s="5"/>
      <c r="H4" s="5"/>
      <c r="J4" s="5"/>
      <c r="K4" s="6"/>
      <c r="L4" s="2"/>
    </row>
    <row r="5" spans="1:12" x14ac:dyDescent="0.2">
      <c r="A5" s="2"/>
      <c r="B5" s="944" t="s">
        <v>1</v>
      </c>
      <c r="C5" s="945"/>
      <c r="D5" s="946"/>
      <c r="E5" s="668"/>
      <c r="F5" s="7"/>
      <c r="G5" s="7"/>
      <c r="H5" s="7"/>
      <c r="I5" s="7"/>
      <c r="J5" s="5"/>
      <c r="K5" s="6"/>
      <c r="L5" s="2"/>
    </row>
    <row r="6" spans="1:12" x14ac:dyDescent="0.2">
      <c r="A6" s="2"/>
      <c r="B6" s="947" t="s">
        <v>2</v>
      </c>
      <c r="C6" s="948"/>
      <c r="D6" s="949"/>
      <c r="E6" s="668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73"/>
      <c r="C7" s="7"/>
      <c r="D7" s="7"/>
      <c r="E7" s="670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787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789</v>
      </c>
      <c r="E10" s="13"/>
      <c r="F10" s="14"/>
      <c r="G10" s="14"/>
      <c r="H10" s="14"/>
      <c r="I10" s="14"/>
      <c r="J10" s="14"/>
      <c r="K10" s="15"/>
      <c r="L10" s="667" t="s">
        <v>768</v>
      </c>
    </row>
    <row r="11" spans="1:12" ht="15.75" x14ac:dyDescent="0.25">
      <c r="A11" s="9"/>
      <c r="B11" s="10" t="s">
        <v>6</v>
      </c>
      <c r="C11" s="11"/>
      <c r="D11" s="17">
        <v>8111</v>
      </c>
      <c r="E11" s="13"/>
      <c r="F11" s="14"/>
      <c r="G11" s="14"/>
      <c r="H11" s="14"/>
      <c r="I11" s="14"/>
      <c r="J11" s="14"/>
      <c r="K11" s="15"/>
      <c r="L11" s="667" t="s">
        <v>769</v>
      </c>
    </row>
    <row r="12" spans="1:12" ht="15.75" x14ac:dyDescent="0.25">
      <c r="A12" s="9"/>
      <c r="B12" s="18" t="s">
        <v>7</v>
      </c>
      <c r="C12" s="666"/>
      <c r="D12" s="12" t="s">
        <v>769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67" t="s">
        <v>770</v>
      </c>
    </row>
    <row r="13" spans="1:12" ht="15.75" x14ac:dyDescent="0.25">
      <c r="A13" s="9"/>
      <c r="B13" s="10" t="s">
        <v>8</v>
      </c>
      <c r="C13" s="20"/>
      <c r="D13" s="21" t="s">
        <v>797</v>
      </c>
      <c r="E13" s="13"/>
      <c r="F13" s="14"/>
      <c r="G13" s="14"/>
      <c r="H13" s="14"/>
      <c r="I13" s="14"/>
      <c r="J13" s="14"/>
      <c r="K13" s="15"/>
      <c r="L13" s="667" t="s">
        <v>771</v>
      </c>
    </row>
    <row r="14" spans="1:12" ht="15.75" x14ac:dyDescent="0.25">
      <c r="A14" s="9"/>
      <c r="B14" s="10" t="s">
        <v>9</v>
      </c>
      <c r="C14" s="20"/>
      <c r="D14" s="22" t="s">
        <v>788</v>
      </c>
      <c r="E14" s="13"/>
      <c r="F14" s="14"/>
      <c r="G14" s="14"/>
      <c r="H14" s="14"/>
      <c r="I14" s="14"/>
      <c r="J14" s="14"/>
      <c r="K14" s="15"/>
      <c r="L14" s="667" t="s">
        <v>772</v>
      </c>
    </row>
    <row r="15" spans="1:12" ht="15.75" x14ac:dyDescent="0.25">
      <c r="A15" s="14"/>
      <c r="B15" s="10" t="s">
        <v>10</v>
      </c>
      <c r="C15" s="20"/>
      <c r="D15" s="12" t="s">
        <v>795</v>
      </c>
      <c r="E15" s="20" t="s">
        <v>11</v>
      </c>
      <c r="F15" s="23"/>
      <c r="G15" s="24"/>
      <c r="H15" s="20" t="s">
        <v>12</v>
      </c>
      <c r="I15" s="25">
        <v>43555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65"/>
    </row>
    <row r="17" spans="1:12" ht="15.75" x14ac:dyDescent="0.25">
      <c r="A17" s="27"/>
      <c r="B17" s="10" t="s">
        <v>13</v>
      </c>
      <c r="C17" s="14"/>
      <c r="D17" s="12" t="s">
        <v>817</v>
      </c>
      <c r="E17" s="14"/>
      <c r="F17" s="28" t="s">
        <v>14</v>
      </c>
      <c r="G17" s="14"/>
      <c r="H17" s="14"/>
      <c r="I17" s="14"/>
      <c r="J17" s="14"/>
      <c r="K17" s="15"/>
      <c r="L17" s="665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780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zoomScale="75" zoomScaleNormal="75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7" width="6.77734375" customWidth="1"/>
    <col min="8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51" t="str">
        <f>'TITLE PAGE'!D9</f>
        <v>Dŵr Cymru Welsh Water</v>
      </c>
      <c r="B3" s="66"/>
      <c r="C3" s="850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51" t="str">
        <f>'TITLE PAGE'!D10</f>
        <v>Whitbourne</v>
      </c>
      <c r="B4" s="66"/>
      <c r="C4" s="850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564</v>
      </c>
      <c r="R5" s="73" t="s">
        <v>566</v>
      </c>
      <c r="S5" s="73" t="s">
        <v>568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790</v>
      </c>
      <c r="AH5" s="73" t="s">
        <v>791</v>
      </c>
      <c r="AI5" s="73" t="s">
        <v>792</v>
      </c>
      <c r="AJ5" s="73" t="s">
        <v>793</v>
      </c>
      <c r="AK5" s="73" t="s">
        <v>794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458"/>
      <c r="AH6" s="458"/>
      <c r="AI6" s="458"/>
      <c r="AJ6" s="458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5.0643134368118181</v>
      </c>
      <c r="E7" s="80">
        <f>'4. BL SDB'!I5</f>
        <v>5.0234603291032567</v>
      </c>
      <c r="F7" s="80">
        <f>'4. BL SDB'!J5</f>
        <v>5.0310904016447253</v>
      </c>
      <c r="G7" s="80">
        <f>'4. BL SDB'!K5</f>
        <v>5.0445908916323408</v>
      </c>
      <c r="H7" s="80">
        <f>'4. BL SDB'!L5</f>
        <v>5.0106882784053148</v>
      </c>
      <c r="I7" s="80">
        <f>'4. BL SDB'!M5</f>
        <v>4.9611560764616378</v>
      </c>
      <c r="J7" s="80">
        <f>'4. BL SDB'!N5</f>
        <v>4.9108556194345985</v>
      </c>
      <c r="K7" s="80">
        <f>'4. BL SDB'!O5</f>
        <v>4.8535199200853176</v>
      </c>
      <c r="L7" s="80">
        <f>'4. BL SDB'!P5</f>
        <v>4.8232743300030441</v>
      </c>
      <c r="M7" s="80">
        <f>'4. BL SDB'!Q5</f>
        <v>4.8232743300030441</v>
      </c>
      <c r="N7" s="80">
        <f>'4. BL SDB'!R5</f>
        <v>4.8232743300030441</v>
      </c>
      <c r="O7" s="80">
        <f>'4. BL SDB'!S5</f>
        <v>4.8232743300030441</v>
      </c>
      <c r="P7" s="80">
        <f>'4. BL SDB'!T5</f>
        <v>4.8232743300030441</v>
      </c>
      <c r="Q7" s="80">
        <f>'4. BL SDB'!U5</f>
        <v>4.8232743300030441</v>
      </c>
      <c r="R7" s="80">
        <f>'4. BL SDB'!V5</f>
        <v>4.8232743300030441</v>
      </c>
      <c r="S7" s="80">
        <f>'4. BL SDB'!W5</f>
        <v>4.8232743300030441</v>
      </c>
      <c r="T7" s="80">
        <f>'4. BL SDB'!X5</f>
        <v>4.8232743300030441</v>
      </c>
      <c r="U7" s="80">
        <f>'4. BL SDB'!Y5</f>
        <v>4.8232743300030441</v>
      </c>
      <c r="V7" s="80">
        <f>'4. BL SDB'!Z5</f>
        <v>4.8232743300030441</v>
      </c>
      <c r="W7" s="80">
        <f>'4. BL SDB'!AA5</f>
        <v>4.8232743300030441</v>
      </c>
      <c r="X7" s="80">
        <f>'4. BL SDB'!AB5</f>
        <v>4.8232743300030441</v>
      </c>
      <c r="Y7" s="80">
        <f>'4. BL SDB'!AC5</f>
        <v>4.8232743300030441</v>
      </c>
      <c r="Z7" s="80">
        <f>'4. BL SDB'!AD5</f>
        <v>4.8232743300030441</v>
      </c>
      <c r="AA7" s="80">
        <f>'4. BL SDB'!AE5</f>
        <v>4.8232743300030441</v>
      </c>
      <c r="AB7" s="80">
        <f>'4. BL SDB'!AF5</f>
        <v>4.8232743300030441</v>
      </c>
      <c r="AC7" s="80">
        <f>'4. BL SDB'!AG5</f>
        <v>4.8232743300030441</v>
      </c>
      <c r="AD7" s="80">
        <f>'4. BL SDB'!AH5</f>
        <v>4.8232743300030441</v>
      </c>
      <c r="AE7" s="80">
        <f>'4. BL SDB'!AI5</f>
        <v>4.8232743300030441</v>
      </c>
      <c r="AF7" s="80">
        <f>'4. BL SDB'!AJ5</f>
        <v>4.8232743300030441</v>
      </c>
      <c r="AG7" s="80">
        <f>'4. BL SDB'!AK5</f>
        <v>4.8232743300030441</v>
      </c>
      <c r="AH7" s="80">
        <f>'4. BL SDB'!AL5</f>
        <v>4.8232743300030441</v>
      </c>
      <c r="AI7" s="80">
        <f>'4. BL SDB'!AM5</f>
        <v>4.8232743300030441</v>
      </c>
      <c r="AJ7" s="80">
        <f>'4. BL SDB'!AN5</f>
        <v>4.8232743300030441</v>
      </c>
      <c r="AK7" s="80">
        <f>'4. BL SDB'!AO5</f>
        <v>4.8232743300030441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5.0643134368118181</v>
      </c>
      <c r="E8" s="80">
        <f>'9. FP SDB'!I5</f>
        <v>5.0234603291032567</v>
      </c>
      <c r="F8" s="80">
        <f>'9. FP SDB'!J5</f>
        <v>5.0310904016447253</v>
      </c>
      <c r="G8" s="80">
        <f>'9. FP SDB'!K5</f>
        <v>5.0445908916323408</v>
      </c>
      <c r="H8" s="80">
        <f>'9. FP SDB'!L5</f>
        <v>5.0106882784053148</v>
      </c>
      <c r="I8" s="80">
        <f>'9. FP SDB'!M5</f>
        <v>4.9611560764616378</v>
      </c>
      <c r="J8" s="80">
        <f>'9. FP SDB'!N5</f>
        <v>4.9108556194345985</v>
      </c>
      <c r="K8" s="80">
        <f>'9. FP SDB'!O5</f>
        <v>4.8535199200853176</v>
      </c>
      <c r="L8" s="80">
        <f>'9. FP SDB'!P5</f>
        <v>4.8232743300030441</v>
      </c>
      <c r="M8" s="80">
        <f>'9. FP SDB'!Q5</f>
        <v>4.8232743300030441</v>
      </c>
      <c r="N8" s="80">
        <f>'9. FP SDB'!R5</f>
        <v>4.8232743300030441</v>
      </c>
      <c r="O8" s="80">
        <f>'9. FP SDB'!S5</f>
        <v>4.8232743300030441</v>
      </c>
      <c r="P8" s="80">
        <f>'9. FP SDB'!T5</f>
        <v>4.8232743300030441</v>
      </c>
      <c r="Q8" s="80">
        <f>'9. FP SDB'!U5</f>
        <v>4.8232743300030441</v>
      </c>
      <c r="R8" s="80">
        <f>'9. FP SDB'!V5</f>
        <v>4.8232743300030441</v>
      </c>
      <c r="S8" s="80">
        <f>'9. FP SDB'!W5</f>
        <v>4.8232743300030441</v>
      </c>
      <c r="T8" s="80">
        <f>'9. FP SDB'!X5</f>
        <v>4.8232743300030441</v>
      </c>
      <c r="U8" s="80">
        <f>'9. FP SDB'!Y5</f>
        <v>4.8232743300030441</v>
      </c>
      <c r="V8" s="80">
        <f>'9. FP SDB'!Z5</f>
        <v>4.8232743300030441</v>
      </c>
      <c r="W8" s="80">
        <f>'9. FP SDB'!AA5</f>
        <v>4.8232743300030441</v>
      </c>
      <c r="X8" s="80">
        <f>'9. FP SDB'!AB5</f>
        <v>4.8232743300030441</v>
      </c>
      <c r="Y8" s="80">
        <f>'9. FP SDB'!AC5</f>
        <v>4.8232743300030441</v>
      </c>
      <c r="Z8" s="80">
        <f>'9. FP SDB'!AD5</f>
        <v>4.8232743300030441</v>
      </c>
      <c r="AA8" s="80">
        <f>'9. FP SDB'!AE5</f>
        <v>4.8232743300030441</v>
      </c>
      <c r="AB8" s="80">
        <f>'9. FP SDB'!AF5</f>
        <v>4.8232743300030441</v>
      </c>
      <c r="AC8" s="80">
        <f>'9. FP SDB'!AG5</f>
        <v>4.8232743300030441</v>
      </c>
      <c r="AD8" s="80">
        <f>'9. FP SDB'!AH5</f>
        <v>4.8232743300030441</v>
      </c>
      <c r="AE8" s="80">
        <f>'9. FP SDB'!AI5</f>
        <v>4.8232743300030441</v>
      </c>
      <c r="AF8" s="80">
        <f>'9. FP SDB'!AJ5</f>
        <v>4.8232743300030441</v>
      </c>
      <c r="AG8" s="80">
        <f>'9. FP SDB'!AK5</f>
        <v>4.8232743300030441</v>
      </c>
      <c r="AH8" s="80">
        <f>'9. FP SDB'!AL5</f>
        <v>4.8232743300030441</v>
      </c>
      <c r="AI8" s="80">
        <f>'9. FP SDB'!AM5</f>
        <v>4.8232743300030441</v>
      </c>
      <c r="AJ8" s="80">
        <f>'9. FP SDB'!AN5</f>
        <v>4.8232743300030441</v>
      </c>
      <c r="AK8" s="80">
        <f>'9. FP SDB'!AO5</f>
        <v>4.8232743300030441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1.3410216882837649</v>
      </c>
      <c r="E10" s="80">
        <f>'3. BL Demand'!I10</f>
        <v>1.3118660940950733</v>
      </c>
      <c r="F10" s="80">
        <f>'3. BL Demand'!J10</f>
        <v>1.2937700631723268</v>
      </c>
      <c r="G10" s="80">
        <f>'3. BL Demand'!K10</f>
        <v>1.2754509267257446</v>
      </c>
      <c r="H10" s="80">
        <f>'3. BL Demand'!L10</f>
        <v>1.2487895109021732</v>
      </c>
      <c r="I10" s="80">
        <f>'3. BL Demand'!M10</f>
        <v>1.2147316002439179</v>
      </c>
      <c r="J10" s="80">
        <f>'3. BL Demand'!N10</f>
        <v>1.1893563245161713</v>
      </c>
      <c r="K10" s="80">
        <f>'3. BL Demand'!O10</f>
        <v>1.1563428379052823</v>
      </c>
      <c r="L10" s="80">
        <f>'3. BL Demand'!P10</f>
        <v>1.1319650102858871</v>
      </c>
      <c r="M10" s="80">
        <f>'3. BL Demand'!Q10</f>
        <v>1.1156984733733188</v>
      </c>
      <c r="N10" s="80">
        <f>'3. BL Demand'!R10</f>
        <v>1.0918128890546448</v>
      </c>
      <c r="O10" s="80">
        <f>'3. BL Demand'!S10</f>
        <v>1.0752696879734303</v>
      </c>
      <c r="P10" s="80">
        <f>'3. BL Demand'!T10</f>
        <v>1.051429860252975</v>
      </c>
      <c r="Q10" s="80">
        <f>'3. BL Demand'!U10</f>
        <v>1.0276692228078756</v>
      </c>
      <c r="R10" s="80">
        <f>'3. BL Demand'!V10</f>
        <v>0.99712002512752995</v>
      </c>
      <c r="S10" s="80">
        <f>'3. BL Demand'!W10</f>
        <v>0.9670005332783741</v>
      </c>
      <c r="T10" s="80">
        <f>'3. BL Demand'!X10</f>
        <v>0.93735575057696519</v>
      </c>
      <c r="U10" s="80">
        <f>'3. BL Demand'!Y10</f>
        <v>0.90811986667825439</v>
      </c>
      <c r="V10" s="80">
        <f>'3. BL Demand'!Z10</f>
        <v>0.87939641380123879</v>
      </c>
      <c r="W10" s="80">
        <f>'3. BL Demand'!AA10</f>
        <v>0.85130425590707381</v>
      </c>
      <c r="X10" s="80">
        <f>'3. BL Demand'!AB10</f>
        <v>0.82384508776226462</v>
      </c>
      <c r="Y10" s="80">
        <f>'3. BL Demand'!AC10</f>
        <v>0.79699492048290588</v>
      </c>
      <c r="Z10" s="80">
        <f>'3. BL Demand'!AD10</f>
        <v>0.77073498039502752</v>
      </c>
      <c r="AA10" s="80">
        <f>'3. BL Demand'!AE10</f>
        <v>0.74508562547005641</v>
      </c>
      <c r="AB10" s="80">
        <f>'3. BL Demand'!AF10</f>
        <v>0.71999499186272675</v>
      </c>
      <c r="AC10" s="80">
        <f>'3. BL Demand'!AG10</f>
        <v>0.69549867377387598</v>
      </c>
      <c r="AD10" s="80">
        <f>'3. BL Demand'!AH10</f>
        <v>0.67158892627328826</v>
      </c>
      <c r="AE10" s="80">
        <f>'3. BL Demand'!AI10</f>
        <v>0.64824757584601134</v>
      </c>
      <c r="AF10" s="80">
        <f>'3. BL Demand'!AJ10</f>
        <v>0.62545966345445847</v>
      </c>
      <c r="AG10" s="80">
        <f>'3. BL Demand'!AK10</f>
        <v>0.60323997140152308</v>
      </c>
      <c r="AH10" s="80">
        <f>'3. BL Demand'!AL10</f>
        <v>0.58146979188655401</v>
      </c>
      <c r="AI10" s="80">
        <f>'3. BL Demand'!AM10</f>
        <v>0.56027710871550851</v>
      </c>
      <c r="AJ10" s="80">
        <f>'3. BL Demand'!AN10</f>
        <v>0.53962308759483479</v>
      </c>
      <c r="AK10" s="80">
        <f>'3. BL Demand'!AO10</f>
        <v>0.51949898465339539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1.3410216882837649</v>
      </c>
      <c r="E11" s="80">
        <f>'8. FP Demand'!I10</f>
        <v>1.3118660940950733</v>
      </c>
      <c r="F11" s="80">
        <f>'8. FP Demand'!J10</f>
        <v>1.2937700631723268</v>
      </c>
      <c r="G11" s="80">
        <f>'8. FP Demand'!K10</f>
        <v>1.2754509267257446</v>
      </c>
      <c r="H11" s="80">
        <f>'8. FP Demand'!L10</f>
        <v>1.2487895109021732</v>
      </c>
      <c r="I11" s="80">
        <f>'8. FP Demand'!M10</f>
        <v>1.2147316002439179</v>
      </c>
      <c r="J11" s="80">
        <f>'8. FP Demand'!N10</f>
        <v>1.1893563245161713</v>
      </c>
      <c r="K11" s="80">
        <f>'8. FP Demand'!O10</f>
        <v>1.1563428379052823</v>
      </c>
      <c r="L11" s="80">
        <f>'8. FP Demand'!P10</f>
        <v>1.1319650102858871</v>
      </c>
      <c r="M11" s="80">
        <f>'8. FP Demand'!Q10</f>
        <v>1.1156984733733188</v>
      </c>
      <c r="N11" s="80">
        <f>'8. FP Demand'!R10</f>
        <v>1.0918128890546448</v>
      </c>
      <c r="O11" s="80">
        <f>'8. FP Demand'!S10</f>
        <v>1.0752696879734303</v>
      </c>
      <c r="P11" s="80">
        <f>'8. FP Demand'!T10</f>
        <v>1.051429860252975</v>
      </c>
      <c r="Q11" s="80">
        <f>'8. FP Demand'!U10</f>
        <v>1.0276692228078756</v>
      </c>
      <c r="R11" s="80">
        <f>'8. FP Demand'!V10</f>
        <v>0.99712002512752995</v>
      </c>
      <c r="S11" s="80">
        <f>'8. FP Demand'!W10</f>
        <v>0.96700053327837399</v>
      </c>
      <c r="T11" s="80">
        <f>'8. FP Demand'!X10</f>
        <v>0.93735575057696519</v>
      </c>
      <c r="U11" s="80">
        <f>'8. FP Demand'!Y10</f>
        <v>0.90811986667825439</v>
      </c>
      <c r="V11" s="80">
        <f>'8. FP Demand'!Z10</f>
        <v>0.87939641380123879</v>
      </c>
      <c r="W11" s="80">
        <f>'8. FP Demand'!AA10</f>
        <v>0.85130425590707381</v>
      </c>
      <c r="X11" s="80">
        <f>'8. FP Demand'!AB10</f>
        <v>0.82384508776226462</v>
      </c>
      <c r="Y11" s="80">
        <f>'8. FP Demand'!AC10</f>
        <v>0.79699492048290588</v>
      </c>
      <c r="Z11" s="80">
        <f>'8. FP Demand'!AD10</f>
        <v>0.77073498039502752</v>
      </c>
      <c r="AA11" s="80">
        <f>'8. FP Demand'!AE10</f>
        <v>0.74508562547005641</v>
      </c>
      <c r="AB11" s="80">
        <f>'8. FP Demand'!AF10</f>
        <v>0.71999499186272675</v>
      </c>
      <c r="AC11" s="80">
        <f>'8. FP Demand'!AG10</f>
        <v>0.69549867377387598</v>
      </c>
      <c r="AD11" s="80">
        <f>'8. FP Demand'!AH10</f>
        <v>0.67158892627328826</v>
      </c>
      <c r="AE11" s="80">
        <f>'8. FP Demand'!AI10</f>
        <v>0.64824757584601134</v>
      </c>
      <c r="AF11" s="80">
        <f>'8. FP Demand'!AJ10</f>
        <v>0.62545966345445847</v>
      </c>
      <c r="AG11" s="80">
        <f>'8. FP Demand'!AK10</f>
        <v>0.60323997140152308</v>
      </c>
      <c r="AH11" s="80">
        <f>'8. FP Demand'!AL10</f>
        <v>0.58146979188655401</v>
      </c>
      <c r="AI11" s="80">
        <f>'8. FP Demand'!AM10</f>
        <v>0.56027710871550851</v>
      </c>
      <c r="AJ11" s="80">
        <f>'8. FP Demand'!AN10</f>
        <v>0.53962308759483479</v>
      </c>
      <c r="AK11" s="80">
        <f>'8. FP Demand'!AO10</f>
        <v>0.51949898465339539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0.65553831277175612</v>
      </c>
      <c r="E12" s="80">
        <f>'3. BL Demand'!I9</f>
        <v>0.7435123799368395</v>
      </c>
      <c r="F12" s="80">
        <f>'3. BL Demand'!J9</f>
        <v>0.77064073312313652</v>
      </c>
      <c r="G12" s="80">
        <f>'3. BL Demand'!K9</f>
        <v>0.79551234194232889</v>
      </c>
      <c r="H12" s="80">
        <f>'3. BL Demand'!L9</f>
        <v>0.8092558840077817</v>
      </c>
      <c r="I12" s="80">
        <f>'3. BL Demand'!M9</f>
        <v>0.81363396521037334</v>
      </c>
      <c r="J12" s="80">
        <f>'3. BL Demand'!N9</f>
        <v>0.82338774051835606</v>
      </c>
      <c r="K12" s="80">
        <f>'3. BL Demand'!O9</f>
        <v>0.82654552448370056</v>
      </c>
      <c r="L12" s="80">
        <f>'3. BL Demand'!P9</f>
        <v>0.83638727324178119</v>
      </c>
      <c r="M12" s="80">
        <f>'3. BL Demand'!Q9</f>
        <v>0.85389515179277076</v>
      </c>
      <c r="N12" s="80">
        <f>'3. BL Demand'!R9</f>
        <v>0.86481850652617753</v>
      </c>
      <c r="O12" s="80">
        <f>'3. BL Demand'!S9</f>
        <v>0.882501474648127</v>
      </c>
      <c r="P12" s="80">
        <f>'3. BL Demand'!T9</f>
        <v>0.89392912761790055</v>
      </c>
      <c r="Q12" s="80">
        <f>'3. BL Demand'!U9</f>
        <v>0.90659555387578128</v>
      </c>
      <c r="R12" s="80">
        <f>'3. BL Demand'!V9</f>
        <v>0.91197320827371953</v>
      </c>
      <c r="S12" s="80">
        <f>'3. BL Demand'!W9</f>
        <v>0.91676047467057187</v>
      </c>
      <c r="T12" s="80">
        <f>'3. BL Demand'!X9</f>
        <v>0.92159353335332272</v>
      </c>
      <c r="U12" s="80">
        <f>'3. BL Demand'!Y9</f>
        <v>0.92670272646970098</v>
      </c>
      <c r="V12" s="80">
        <f>'3. BL Demand'!Z9</f>
        <v>0.93166976939146884</v>
      </c>
      <c r="W12" s="80">
        <f>'3. BL Demand'!AA9</f>
        <v>0.93600545699047877</v>
      </c>
      <c r="X12" s="80">
        <f>'3. BL Demand'!AB9</f>
        <v>0.9394139329573209</v>
      </c>
      <c r="Y12" s="80">
        <f>'3. BL Demand'!AC9</f>
        <v>0.94183229609519703</v>
      </c>
      <c r="Z12" s="80">
        <f>'3. BL Demand'!AD9</f>
        <v>0.94327467246068075</v>
      </c>
      <c r="AA12" s="80">
        <f>'3. BL Demand'!AE9</f>
        <v>0.94382913074397168</v>
      </c>
      <c r="AB12" s="80">
        <f>'3. BL Demand'!AF9</f>
        <v>0.94354298586057728</v>
      </c>
      <c r="AC12" s="80">
        <f>'3. BL Demand'!AG9</f>
        <v>0.94239183974749163</v>
      </c>
      <c r="AD12" s="80">
        <f>'3. BL Demand'!AH9</f>
        <v>0.94038685281870826</v>
      </c>
      <c r="AE12" s="80">
        <f>'3. BL Demand'!AI9</f>
        <v>0.93760083951658146</v>
      </c>
      <c r="AF12" s="80">
        <f>'3. BL Demand'!AJ9</f>
        <v>0.93403599929915126</v>
      </c>
      <c r="AG12" s="80">
        <f>'3. BL Demand'!AK9</f>
        <v>0.92996465719436094</v>
      </c>
      <c r="AH12" s="80">
        <f>'3. BL Demand'!AL9</f>
        <v>0.92539828954499814</v>
      </c>
      <c r="AI12" s="80">
        <f>'3. BL Demand'!AM9</f>
        <v>0.92017359093344209</v>
      </c>
      <c r="AJ12" s="80">
        <f>'3. BL Demand'!AN9</f>
        <v>0.9141532143854042</v>
      </c>
      <c r="AK12" s="80">
        <f>'3. BL Demand'!AO9</f>
        <v>0.90735252338764882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0.65553831277175612</v>
      </c>
      <c r="E13" s="80">
        <f>'8. FP Demand'!I9</f>
        <v>0.7435123799368395</v>
      </c>
      <c r="F13" s="80">
        <f>'8. FP Demand'!J9</f>
        <v>0.77064073312313652</v>
      </c>
      <c r="G13" s="80">
        <f>'8. FP Demand'!K9</f>
        <v>0.79551234194232889</v>
      </c>
      <c r="H13" s="80">
        <f>'8. FP Demand'!L9</f>
        <v>0.8092558840077817</v>
      </c>
      <c r="I13" s="80">
        <f>'8. FP Demand'!M9</f>
        <v>0.81363396521037334</v>
      </c>
      <c r="J13" s="80">
        <f>'8. FP Demand'!N9</f>
        <v>0.82338774051835606</v>
      </c>
      <c r="K13" s="80">
        <f>'8. FP Demand'!O9</f>
        <v>0.82654552448370056</v>
      </c>
      <c r="L13" s="80">
        <f>'8. FP Demand'!P9</f>
        <v>0.83638727324178119</v>
      </c>
      <c r="M13" s="80">
        <f>'8. FP Demand'!Q9</f>
        <v>0.85389515179277076</v>
      </c>
      <c r="N13" s="80">
        <f>'8. FP Demand'!R9</f>
        <v>0.86481850652617753</v>
      </c>
      <c r="O13" s="80">
        <f>'8. FP Demand'!S9</f>
        <v>0.882501474648127</v>
      </c>
      <c r="P13" s="80">
        <f>'8. FP Demand'!T9</f>
        <v>0.89392912761790044</v>
      </c>
      <c r="Q13" s="80">
        <f>'8. FP Demand'!U9</f>
        <v>0.90659555387578128</v>
      </c>
      <c r="R13" s="80">
        <f>'8. FP Demand'!V9</f>
        <v>0.91197320827371953</v>
      </c>
      <c r="S13" s="80">
        <f>'8. FP Demand'!W9</f>
        <v>0.91676047467057198</v>
      </c>
      <c r="T13" s="80">
        <f>'8. FP Demand'!X9</f>
        <v>0.92159353335332272</v>
      </c>
      <c r="U13" s="80">
        <f>'8. FP Demand'!Y9</f>
        <v>0.92670272646970109</v>
      </c>
      <c r="V13" s="80">
        <f>'8. FP Demand'!Z9</f>
        <v>0.93166976939146873</v>
      </c>
      <c r="W13" s="80">
        <f>'8. FP Demand'!AA9</f>
        <v>0.93600545699047877</v>
      </c>
      <c r="X13" s="80">
        <f>'8. FP Demand'!AB9</f>
        <v>0.93941393295732101</v>
      </c>
      <c r="Y13" s="80">
        <f>'8. FP Demand'!AC9</f>
        <v>0.94183229609519703</v>
      </c>
      <c r="Z13" s="80">
        <f>'8. FP Demand'!AD9</f>
        <v>0.94327467246068075</v>
      </c>
      <c r="AA13" s="80">
        <f>'8. FP Demand'!AE9</f>
        <v>0.94382913074397168</v>
      </c>
      <c r="AB13" s="80">
        <f>'8. FP Demand'!AF9</f>
        <v>0.94354298586057728</v>
      </c>
      <c r="AC13" s="80">
        <f>'8. FP Demand'!AG9</f>
        <v>0.94239183974749163</v>
      </c>
      <c r="AD13" s="80">
        <f>'8. FP Demand'!AH9</f>
        <v>0.94038685281870837</v>
      </c>
      <c r="AE13" s="80">
        <f>'8. FP Demand'!AI9</f>
        <v>0.93760083951658157</v>
      </c>
      <c r="AF13" s="80">
        <f>'8. FP Demand'!AJ9</f>
        <v>0.93403599929915138</v>
      </c>
      <c r="AG13" s="80">
        <f>'8. FP Demand'!AK9</f>
        <v>0.92996465719436083</v>
      </c>
      <c r="AH13" s="80">
        <f>'8. FP Demand'!AL9</f>
        <v>0.92539828954499814</v>
      </c>
      <c r="AI13" s="80">
        <f>'8. FP Demand'!AM9</f>
        <v>0.92017359093344198</v>
      </c>
      <c r="AJ13" s="80">
        <f>'8. FP Demand'!AN9</f>
        <v>0.91415321438540431</v>
      </c>
      <c r="AK13" s="80">
        <f>'8. FP Demand'!AO9</f>
        <v>0.90735252338764871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1.518976319973653</v>
      </c>
      <c r="E14" s="80">
        <f>'3. BL Demand'!I7+'3. BL Demand'!I8</f>
        <v>1.5269974475545911</v>
      </c>
      <c r="F14" s="80">
        <f>'3. BL Demand'!J7+'3. BL Demand'!J8</f>
        <v>1.5253900540053982</v>
      </c>
      <c r="G14" s="80">
        <f>'3. BL Demand'!K7+'3. BL Demand'!K8</f>
        <v>1.5310388877628764</v>
      </c>
      <c r="H14" s="80">
        <f>'3. BL Demand'!L7+'3. BL Demand'!L8</f>
        <v>1.5364311945942828</v>
      </c>
      <c r="I14" s="80">
        <f>'3. BL Demand'!M7+'3. BL Demand'!M8</f>
        <v>1.5422149271542287</v>
      </c>
      <c r="J14" s="80">
        <f>'3. BL Demand'!N7+'3. BL Demand'!N8</f>
        <v>1.5409583021837598</v>
      </c>
      <c r="K14" s="80">
        <f>'3. BL Demand'!O7+'3. BL Demand'!O8</f>
        <v>1.5429665686990797</v>
      </c>
      <c r="L14" s="80">
        <f>'3. BL Demand'!P7+'3. BL Demand'!P8</f>
        <v>1.5447315512955349</v>
      </c>
      <c r="M14" s="80">
        <f>'3. BL Demand'!Q7+'3. BL Demand'!Q8</f>
        <v>1.5464847749932262</v>
      </c>
      <c r="N14" s="80">
        <f>'3. BL Demand'!R7+'3. BL Demand'!R8</f>
        <v>1.548095989143184</v>
      </c>
      <c r="O14" s="80">
        <f>'3. BL Demand'!S7+'3. BL Demand'!S8</f>
        <v>1.5495246380853616</v>
      </c>
      <c r="P14" s="80">
        <f>'3. BL Demand'!T7+'3. BL Demand'!T8</f>
        <v>1.5508540086194207</v>
      </c>
      <c r="Q14" s="80">
        <f>'3. BL Demand'!U7+'3. BL Demand'!U8</f>
        <v>1.5501341334905612</v>
      </c>
      <c r="R14" s="80">
        <f>'3. BL Demand'!V7+'3. BL Demand'!V8</f>
        <v>1.5493785402985911</v>
      </c>
      <c r="S14" s="80">
        <f>'3. BL Demand'!W7+'3. BL Demand'!W8</f>
        <v>1.5485781479837228</v>
      </c>
      <c r="T14" s="80">
        <f>'3. BL Demand'!X7+'3. BL Demand'!X8</f>
        <v>1.5477374802080419</v>
      </c>
      <c r="U14" s="80">
        <f>'3. BL Demand'!Y7+'3. BL Demand'!Y8</f>
        <v>1.5468613712601467</v>
      </c>
      <c r="V14" s="80">
        <f>'3. BL Demand'!Z7+'3. BL Demand'!Z8</f>
        <v>1.5459545468188014</v>
      </c>
      <c r="W14" s="80">
        <f>'3. BL Demand'!AA7+'3. BL Demand'!AA8</f>
        <v>1.5451643379988407</v>
      </c>
      <c r="X14" s="80">
        <f>'3. BL Demand'!AB7+'3. BL Demand'!AB8</f>
        <v>1.5443526471316475</v>
      </c>
      <c r="Y14" s="80">
        <f>'3. BL Demand'!AC7+'3. BL Demand'!AC8</f>
        <v>1.5435229655556122</v>
      </c>
      <c r="Z14" s="80">
        <f>'3. BL Demand'!AD7+'3. BL Demand'!AD8</f>
        <v>1.5426783387832346</v>
      </c>
      <c r="AA14" s="80">
        <f>'3. BL Demand'!AE7+'3. BL Demand'!AE8</f>
        <v>1.5418212783084662</v>
      </c>
      <c r="AB14" s="80">
        <f>'3. BL Demand'!AF7+'3. BL Demand'!AF8</f>
        <v>1.5409543314887229</v>
      </c>
      <c r="AC14" s="80">
        <f>'3. BL Demand'!AG7+'3. BL Demand'!AG8</f>
        <v>1.5400796605695191</v>
      </c>
      <c r="AD14" s="80">
        <f>'3. BL Demand'!AH7+'3. BL Demand'!AH8</f>
        <v>1.5391992990699446</v>
      </c>
      <c r="AE14" s="80">
        <f>'3. BL Demand'!AI7+'3. BL Demand'!AI8</f>
        <v>1.5383150242088999</v>
      </c>
      <c r="AF14" s="80">
        <f>'3. BL Demand'!AJ7+'3. BL Demand'!AJ8</f>
        <v>1.5374285547853286</v>
      </c>
      <c r="AG14" s="80">
        <f>'3. BL Demand'!AK7+'3. BL Demand'!AK8</f>
        <v>1.536757527035582</v>
      </c>
      <c r="AH14" s="80">
        <f>'3. BL Demand'!AL7+'3. BL Demand'!AL8</f>
        <v>1.5360874890283187</v>
      </c>
      <c r="AI14" s="80">
        <f>'3. BL Demand'!AM7+'3. BL Demand'!AM8</f>
        <v>1.5354193478861211</v>
      </c>
      <c r="AJ14" s="80">
        <f>'3. BL Demand'!AN7+'3. BL Demand'!AN8</f>
        <v>1.5347546771580549</v>
      </c>
      <c r="AK14" s="80">
        <f>'3. BL Demand'!AO7+'3. BL Demand'!AO8</f>
        <v>1.534094506990362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1.518976319973653</v>
      </c>
      <c r="E15" s="80">
        <f>'8. FP Demand'!I7+'8. FP Demand'!I8</f>
        <v>1.5269974475545911</v>
      </c>
      <c r="F15" s="80">
        <f>'8. FP Demand'!J7+'8. FP Demand'!J8</f>
        <v>1.5253900540053982</v>
      </c>
      <c r="G15" s="80">
        <f>'8. FP Demand'!K7+'8. FP Demand'!K8</f>
        <v>1.5310388877628764</v>
      </c>
      <c r="H15" s="80">
        <f>'8. FP Demand'!L7+'8. FP Demand'!L8</f>
        <v>1.5364311945942828</v>
      </c>
      <c r="I15" s="80">
        <f>'8. FP Demand'!M7+'8. FP Demand'!M8</f>
        <v>1.5422149271542287</v>
      </c>
      <c r="J15" s="80">
        <f>'8. FP Demand'!N7+'8. FP Demand'!N8</f>
        <v>1.5409583021837598</v>
      </c>
      <c r="K15" s="80">
        <f>'8. FP Demand'!O7+'8. FP Demand'!O8</f>
        <v>1.5429665686990797</v>
      </c>
      <c r="L15" s="80">
        <f>'8. FP Demand'!P7+'8. FP Demand'!P8</f>
        <v>1.5447315512955349</v>
      </c>
      <c r="M15" s="80">
        <f>'8. FP Demand'!Q7+'8. FP Demand'!Q8</f>
        <v>1.5464847749932262</v>
      </c>
      <c r="N15" s="80">
        <f>'8. FP Demand'!R7+'8. FP Demand'!R8</f>
        <v>1.548095989143184</v>
      </c>
      <c r="O15" s="80">
        <f>'8. FP Demand'!S7+'8. FP Demand'!S8</f>
        <v>1.5495246380853616</v>
      </c>
      <c r="P15" s="80">
        <f>'8. FP Demand'!T7+'8. FP Demand'!T8</f>
        <v>1.5508540086194207</v>
      </c>
      <c r="Q15" s="80">
        <f>'8. FP Demand'!U7+'8. FP Demand'!U8</f>
        <v>1.5501341334905612</v>
      </c>
      <c r="R15" s="80">
        <f>'8. FP Demand'!V7+'8. FP Demand'!V8</f>
        <v>1.5493785402985911</v>
      </c>
      <c r="S15" s="80">
        <f>'8. FP Demand'!W7+'8. FP Demand'!W8</f>
        <v>1.5485781479837228</v>
      </c>
      <c r="T15" s="80">
        <f>'8. FP Demand'!X7+'8. FP Demand'!X8</f>
        <v>1.5477374802080419</v>
      </c>
      <c r="U15" s="80">
        <f>'8. FP Demand'!Y7+'8. FP Demand'!Y8</f>
        <v>1.5468613712601467</v>
      </c>
      <c r="V15" s="80">
        <f>'8. FP Demand'!Z7+'8. FP Demand'!Z8</f>
        <v>1.5459545468188014</v>
      </c>
      <c r="W15" s="80">
        <f>'8. FP Demand'!AA7+'8. FP Demand'!AA8</f>
        <v>1.5451643379988407</v>
      </c>
      <c r="X15" s="80">
        <f>'8. FP Demand'!AB7+'8. FP Demand'!AB8</f>
        <v>1.5443526471316475</v>
      </c>
      <c r="Y15" s="80">
        <f>'8. FP Demand'!AC7+'8. FP Demand'!AC8</f>
        <v>1.5435229655556122</v>
      </c>
      <c r="Z15" s="80">
        <f>'8. FP Demand'!AD7+'8. FP Demand'!AD8</f>
        <v>1.5426783387832346</v>
      </c>
      <c r="AA15" s="80">
        <f>'8. FP Demand'!AE7+'8. FP Demand'!AE8</f>
        <v>1.5418212783084662</v>
      </c>
      <c r="AB15" s="80">
        <f>'8. FP Demand'!AF7+'8. FP Demand'!AF8</f>
        <v>1.5409543314887229</v>
      </c>
      <c r="AC15" s="80">
        <f>'8. FP Demand'!AG7+'8. FP Demand'!AG8</f>
        <v>1.5400796605695191</v>
      </c>
      <c r="AD15" s="80">
        <f>'8. FP Demand'!AH7+'8. FP Demand'!AH8</f>
        <v>1.5391992990699446</v>
      </c>
      <c r="AE15" s="80">
        <f>'8. FP Demand'!AI7+'8. FP Demand'!AI8</f>
        <v>1.5383150242088999</v>
      </c>
      <c r="AF15" s="80">
        <f>'8. FP Demand'!AJ7+'8. FP Demand'!AJ8</f>
        <v>1.5374285547853286</v>
      </c>
      <c r="AG15" s="80">
        <f>'8. FP Demand'!AK7+'8. FP Demand'!AK8</f>
        <v>1.536757527035582</v>
      </c>
      <c r="AH15" s="80">
        <f>'8. FP Demand'!AL7+'8. FP Demand'!AL8</f>
        <v>1.5360874890283187</v>
      </c>
      <c r="AI15" s="80">
        <f>'8. FP Demand'!AM7+'8. FP Demand'!AM8</f>
        <v>1.5354193478861211</v>
      </c>
      <c r="AJ15" s="80">
        <f>'8. FP Demand'!AN7+'8. FP Demand'!AN8</f>
        <v>1.5347546771580549</v>
      </c>
      <c r="AK15" s="80">
        <f>'8. FP Demand'!AO7+'8. FP Demand'!AO8</f>
        <v>1.534094506990362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1.108320655679456</v>
      </c>
      <c r="E16" s="80">
        <f>'3. BL Demand'!I36</f>
        <v>0.99331593828145148</v>
      </c>
      <c r="F16" s="80">
        <f>'3. BL Demand'!J36</f>
        <v>0.98643068055323868</v>
      </c>
      <c r="G16" s="80">
        <f>'3. BL Demand'!K36</f>
        <v>0.98038558603133785</v>
      </c>
      <c r="H16" s="80">
        <f>'3. BL Demand'!L36</f>
        <v>0.94621752603942866</v>
      </c>
      <c r="I16" s="80">
        <f>'3. BL Demand'!M36</f>
        <v>0.91204946604751946</v>
      </c>
      <c r="J16" s="80">
        <f>'3. BL Demand'!N36</f>
        <v>0.87788140605561027</v>
      </c>
      <c r="K16" s="80">
        <f>'3. BL Demand'!O36</f>
        <v>0.84371334606370108</v>
      </c>
      <c r="L16" s="80">
        <f>'3. BL Demand'!P36</f>
        <v>0.80954528607179188</v>
      </c>
      <c r="M16" s="80">
        <f>'3. BL Demand'!Q36</f>
        <v>0.78690066268516834</v>
      </c>
      <c r="N16" s="80">
        <f>'3. BL Demand'!R36</f>
        <v>0.7642560392985448</v>
      </c>
      <c r="O16" s="80">
        <f>'3. BL Demand'!S36</f>
        <v>0.74161141591192115</v>
      </c>
      <c r="P16" s="80">
        <f>'3. BL Demand'!T36</f>
        <v>0.72462794837195355</v>
      </c>
      <c r="Q16" s="80">
        <f>'3. BL Demand'!U36</f>
        <v>0.70764448083198594</v>
      </c>
      <c r="R16" s="80">
        <f>'3. BL Demand'!V36</f>
        <v>0.6849998574453624</v>
      </c>
      <c r="S16" s="80">
        <f>'3. BL Demand'!W36</f>
        <v>0.66235523405873886</v>
      </c>
      <c r="T16" s="80">
        <f>'3. BL Demand'!X36</f>
        <v>0.63971061067211521</v>
      </c>
      <c r="U16" s="80">
        <f>'3. BL Demand'!Y36</f>
        <v>0.61706598728549167</v>
      </c>
      <c r="V16" s="80">
        <f>'3. BL Demand'!Z36</f>
        <v>0.59442136389886813</v>
      </c>
      <c r="W16" s="80">
        <f>'3. BL Demand'!AA36</f>
        <v>0.58309905220555647</v>
      </c>
      <c r="X16" s="80">
        <f>'3. BL Demand'!AB36</f>
        <v>0.57177674051224459</v>
      </c>
      <c r="Y16" s="80">
        <f>'3. BL Demand'!AC36</f>
        <v>0.56045442881893281</v>
      </c>
      <c r="Z16" s="80">
        <f>'3. BL Demand'!AD36</f>
        <v>0.54913211712562104</v>
      </c>
      <c r="AA16" s="80">
        <f>'3. BL Demand'!AE36</f>
        <v>0.53780980543230927</v>
      </c>
      <c r="AB16" s="80">
        <f>'3. BL Demand'!AF36</f>
        <v>0.5264874937389975</v>
      </c>
      <c r="AC16" s="80">
        <f>'3. BL Demand'!AG36</f>
        <v>0.51516518204568573</v>
      </c>
      <c r="AD16" s="80">
        <f>'3. BL Demand'!AH36</f>
        <v>0.50384287035237396</v>
      </c>
      <c r="AE16" s="80">
        <f>'3. BL Demand'!AI36</f>
        <v>0.49252055865906225</v>
      </c>
      <c r="AF16" s="80">
        <f>'3. BL Demand'!AJ36</f>
        <v>0.48119824696575036</v>
      </c>
      <c r="AG16" s="80">
        <f>'3. BL Demand'!AK36</f>
        <v>0.46987593527243865</v>
      </c>
      <c r="AH16" s="80">
        <f>'3. BL Demand'!AL36</f>
        <v>0.45855362357912688</v>
      </c>
      <c r="AI16" s="80">
        <f>'3. BL Demand'!AM36</f>
        <v>0.44723131188581505</v>
      </c>
      <c r="AJ16" s="80">
        <f>'3. BL Demand'!AN36</f>
        <v>0.43590900019250328</v>
      </c>
      <c r="AK16" s="80">
        <f>'3. BL Demand'!AO36</f>
        <v>0.42458668849919157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1.108320655679456</v>
      </c>
      <c r="E17" s="80">
        <f>'8. FP Demand'!I36</f>
        <v>0.99331593828145148</v>
      </c>
      <c r="F17" s="80">
        <f>'8. FP Demand'!J36</f>
        <v>0.98643068055323868</v>
      </c>
      <c r="G17" s="80">
        <f>'8. FP Demand'!K36</f>
        <v>0.98038558603133785</v>
      </c>
      <c r="H17" s="80">
        <f>'8. FP Demand'!L36</f>
        <v>0.94621752603942866</v>
      </c>
      <c r="I17" s="80">
        <f>'8. FP Demand'!M36</f>
        <v>0.91204946604751946</v>
      </c>
      <c r="J17" s="80">
        <f>'8. FP Demand'!N36</f>
        <v>0.87788140605561038</v>
      </c>
      <c r="K17" s="80">
        <f>'8. FP Demand'!O36</f>
        <v>0.84371334606370119</v>
      </c>
      <c r="L17" s="80">
        <f>'8. FP Demand'!P36</f>
        <v>0.80954528607179188</v>
      </c>
      <c r="M17" s="80">
        <f>'8. FP Demand'!Q36</f>
        <v>0.78690066268516834</v>
      </c>
      <c r="N17" s="80">
        <f>'8. FP Demand'!R36</f>
        <v>0.7642560392985448</v>
      </c>
      <c r="O17" s="80">
        <f>'8. FP Demand'!S36</f>
        <v>0.74161141591192115</v>
      </c>
      <c r="P17" s="80">
        <f>'8. FP Demand'!T36</f>
        <v>0.72462794837195355</v>
      </c>
      <c r="Q17" s="80">
        <f>'8. FP Demand'!U36</f>
        <v>0.70764448083198594</v>
      </c>
      <c r="R17" s="80">
        <f>'8. FP Demand'!V36</f>
        <v>0.6849998574453624</v>
      </c>
      <c r="S17" s="80">
        <f>'8. FP Demand'!W36</f>
        <v>0.66235523405873886</v>
      </c>
      <c r="T17" s="80">
        <f>'8. FP Demand'!X36</f>
        <v>0.63971061067211521</v>
      </c>
      <c r="U17" s="80">
        <f>'8. FP Demand'!Y36</f>
        <v>0.61706598728549167</v>
      </c>
      <c r="V17" s="80">
        <f>'8. FP Demand'!Z36</f>
        <v>0.59442136389886813</v>
      </c>
      <c r="W17" s="80">
        <f>'8. FP Demand'!AA36</f>
        <v>0.58309905220555647</v>
      </c>
      <c r="X17" s="80">
        <f>'8. FP Demand'!AB36</f>
        <v>0.57177674051224459</v>
      </c>
      <c r="Y17" s="80">
        <f>'8. FP Demand'!AC36</f>
        <v>0.56045442881893281</v>
      </c>
      <c r="Z17" s="80">
        <f>'8. FP Demand'!AD36</f>
        <v>0.54913211712562104</v>
      </c>
      <c r="AA17" s="80">
        <f>'8. FP Demand'!AE36</f>
        <v>0.53780980543230927</v>
      </c>
      <c r="AB17" s="80">
        <f>'8. FP Demand'!AF36</f>
        <v>0.5264874937389975</v>
      </c>
      <c r="AC17" s="80">
        <f>'8. FP Demand'!AG36</f>
        <v>0.51516518204568573</v>
      </c>
      <c r="AD17" s="80">
        <f>'8. FP Demand'!AH36</f>
        <v>0.50384287035237396</v>
      </c>
      <c r="AE17" s="80">
        <f>'8. FP Demand'!AI36</f>
        <v>0.4925205586590623</v>
      </c>
      <c r="AF17" s="80">
        <f>'8. FP Demand'!AJ36</f>
        <v>0.48119824696575031</v>
      </c>
      <c r="AG17" s="80">
        <f>'8. FP Demand'!AK36</f>
        <v>0.46987593527243865</v>
      </c>
      <c r="AH17" s="80">
        <f>'8. FP Demand'!AL36</f>
        <v>0.45855362357912688</v>
      </c>
      <c r="AI17" s="80">
        <f>'8. FP Demand'!AM36</f>
        <v>0.44723131188581505</v>
      </c>
      <c r="AJ17" s="80">
        <f>'8. FP Demand'!AN36</f>
        <v>0.43590900019250328</v>
      </c>
      <c r="AK17" s="80">
        <f>'8. FP Demand'!AO36</f>
        <v>0.42458668849919157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0.16373252713818376</v>
      </c>
      <c r="E18" s="80">
        <f>'4. BL SDB'!I3-('3. BL Demand'!I7+'3. BL Demand'!I8+'3. BL Demand'!I9+'3. BL Demand'!I10)-'3. BL Demand'!I36</f>
        <v>0.16575124325657342</v>
      </c>
      <c r="F18" s="80">
        <f>'4. BL SDB'!J3-('3. BL Demand'!J7+'3. BL Demand'!J8+'3. BL Demand'!J9+'3. BL Demand'!J10)-'3. BL Demand'!J36</f>
        <v>0.16672553410547486</v>
      </c>
      <c r="G18" s="80">
        <f>'4. BL SDB'!K3-('3. BL Demand'!K7+'3. BL Demand'!K8+'3. BL Demand'!K9+'3. BL Demand'!K10)-'3. BL Demand'!K36</f>
        <v>0.16757105695874441</v>
      </c>
      <c r="H18" s="80">
        <f>'4. BL SDB'!L3-('3. BL Demand'!L7+'3. BL Demand'!L8+'3. BL Demand'!L9+'3. BL Demand'!L10)-'3. BL Demand'!L36</f>
        <v>0.16794203756538117</v>
      </c>
      <c r="I18" s="80">
        <f>'4. BL SDB'!M3-('3. BL Demand'!M7+'3. BL Demand'!M8+'3. BL Demand'!M9+'3. BL Demand'!M10)-'3. BL Demand'!M36</f>
        <v>0.16796736093828091</v>
      </c>
      <c r="J18" s="80">
        <f>'4. BL SDB'!N3-('3. BL Demand'!N7+'3. BL Demand'!N8+'3. BL Demand'!N9+'3. BL Demand'!N10)-'3. BL Demand'!N36</f>
        <v>0.16798951692607977</v>
      </c>
      <c r="K18" s="80">
        <f>'4. BL SDB'!O3-('3. BL Demand'!O7+'3. BL Demand'!O8+'3. BL Demand'!O9+'3. BL Demand'!O10)-'3. BL Demand'!O36</f>
        <v>0.16801866402103049</v>
      </c>
      <c r="L18" s="80">
        <f>'4. BL SDB'!P3-('3. BL Demand'!P7+'3. BL Demand'!P8+'3. BL Demand'!P9+'3. BL Demand'!P10)-'3. BL Demand'!P36</f>
        <v>0.16812470047577055</v>
      </c>
      <c r="M18" s="80">
        <f>'4. BL SDB'!Q3-('3. BL Demand'!Q7+'3. BL Demand'!Q8+'3. BL Demand'!Q9+'3. BL Demand'!Q10)-'3. BL Demand'!Q36</f>
        <v>0.16842557171992556</v>
      </c>
      <c r="N18" s="80">
        <f>'4. BL SDB'!R3-('3. BL Demand'!R7+'3. BL Demand'!R8+'3. BL Demand'!R9+'3. BL Demand'!R10)-'3. BL Demand'!R36</f>
        <v>0.16876344791630837</v>
      </c>
      <c r="O18" s="80">
        <f>'4. BL SDB'!S3-('3. BL Demand'!S7+'3. BL Demand'!S8+'3. BL Demand'!S9+'3. BL Demand'!S10)-'3. BL Demand'!S36</f>
        <v>0.16909922743404859</v>
      </c>
      <c r="P18" s="80">
        <f>'4. BL SDB'!T3-('3. BL Demand'!T7+'3. BL Demand'!T8+'3. BL Demand'!T9+'3. BL Demand'!T10)-'3. BL Demand'!T36</f>
        <v>0.16950005407244872</v>
      </c>
      <c r="Q18" s="80">
        <f>'4. BL SDB'!U3-('3. BL Demand'!U7+'3. BL Demand'!U8+'3. BL Demand'!U9+'3. BL Demand'!U10)-'3. BL Demand'!U36</f>
        <v>0.17013121088687111</v>
      </c>
      <c r="R18" s="80">
        <f>'4. BL SDB'!V3-('3. BL Demand'!V7+'3. BL Demand'!V8+'3. BL Demand'!V9+'3. BL Demand'!V10)-'3. BL Demand'!V36</f>
        <v>0.17089560682119997</v>
      </c>
      <c r="S18" s="80">
        <f>'4. BL SDB'!W3-('3. BL Demand'!W7+'3. BL Demand'!W8+'3. BL Demand'!W9+'3. BL Demand'!W10)-'3. BL Demand'!W36</f>
        <v>0.17171061348688532</v>
      </c>
      <c r="T18" s="80">
        <f>'4. BL SDB'!X3-('3. BL Demand'!X7+'3. BL Demand'!X8+'3. BL Demand'!X9+'3. BL Demand'!X10)-'3. BL Demand'!X36</f>
        <v>0.1726499018597506</v>
      </c>
      <c r="U18" s="80">
        <f>'4. BL SDB'!Y3-('3. BL Demand'!Y7+'3. BL Demand'!Y8+'3. BL Demand'!Y9+'3. BL Demand'!Y10)-'3. BL Demand'!Y36</f>
        <v>0.17377657273235514</v>
      </c>
      <c r="V18" s="80">
        <f>'4. BL SDB'!Z3-('3. BL Demand'!Z7+'3. BL Demand'!Z8+'3. BL Demand'!Z9+'3. BL Demand'!Z10)-'3. BL Demand'!Z36</f>
        <v>0.17502502638248385</v>
      </c>
      <c r="W18" s="80">
        <f>'4. BL SDB'!AA3-('3. BL Demand'!AA7+'3. BL Demand'!AA8+'3. BL Demand'!AA9+'3. BL Demand'!AA10)-'3. BL Demand'!AA36</f>
        <v>0.17632997004133044</v>
      </c>
      <c r="X18" s="80">
        <f>'4. BL SDB'!AB3-('3. BL Demand'!AB7+'3. BL Demand'!AB8+'3. BL Demand'!AB9+'3. BL Demand'!AB10)-'3. BL Demand'!AB36</f>
        <v>0.17763492407463055</v>
      </c>
      <c r="Y18" s="80">
        <f>'4. BL SDB'!AC3-('3. BL Demand'!AC7+'3. BL Demand'!AC8+'3. BL Demand'!AC9+'3. BL Demand'!AC10)-'3. BL Demand'!AC36</f>
        <v>0.17893990926408643</v>
      </c>
      <c r="Z18" s="80">
        <f>'4. BL SDB'!AD3-('3. BL Demand'!AD7+'3. BL Demand'!AD8+'3. BL Demand'!AD9+'3. BL Demand'!AD10)-'3. BL Demand'!AD36</f>
        <v>0.18024497163914555</v>
      </c>
      <c r="AA18" s="80">
        <f>'4. BL SDB'!AE3-('3. BL Demand'!AE7+'3. BL Demand'!AE8+'3. BL Demand'!AE9+'3. BL Demand'!AE10)-'3. BL Demand'!AE36</f>
        <v>0.18155351284104015</v>
      </c>
      <c r="AB18" s="80">
        <f>'4. BL SDB'!AF3-('3. BL Demand'!AF7+'3. BL Demand'!AF8+'3. BL Demand'!AF9+'3. BL Demand'!AF10)-'3. BL Demand'!AF36</f>
        <v>0.18287244264456259</v>
      </c>
      <c r="AC18" s="80">
        <f>'4. BL SDB'!AG3-('3. BL Demand'!AG7+'3. BL Demand'!AG8+'3. BL Demand'!AG9+'3. BL Demand'!AG10)-'3. BL Demand'!AG36</f>
        <v>0.18419167958208948</v>
      </c>
      <c r="AD18" s="80">
        <f>'4. BL SDB'!AH3-('3. BL Demand'!AH7+'3. BL Demand'!AH8+'3. BL Demand'!AH9+'3. BL Demand'!AH10)-'3. BL Demand'!AH36</f>
        <v>0.18551338131522621</v>
      </c>
      <c r="AE18" s="80">
        <f>'4. BL SDB'!AI3-('3. BL Demand'!AI7+'3. BL Demand'!AI8+'3. BL Demand'!AI9+'3. BL Demand'!AI10)-'3. BL Demand'!AI36</f>
        <v>0.18684626059281556</v>
      </c>
      <c r="AF18" s="80">
        <f>'4. BL SDB'!AJ3-('3. BL Demand'!AJ7+'3. BL Demand'!AJ8+'3. BL Demand'!AJ9+'3. BL Demand'!AJ10)-'3. BL Demand'!AJ36</f>
        <v>0.18819186537541838</v>
      </c>
      <c r="AG18" s="80">
        <f>'4. BL SDB'!AK3-('3. BL Demand'!AK7+'3. BL Demand'!AK8+'3. BL Demand'!AK9+'3. BL Demand'!AK10)-'3. BL Demand'!AK36</f>
        <v>0.18957630198513575</v>
      </c>
      <c r="AH18" s="80">
        <f>'4. BL SDB'!AL3-('3. BL Demand'!AL7+'3. BL Demand'!AL8+'3. BL Demand'!AL9+'3. BL Demand'!AL10)-'3. BL Demand'!AL36</f>
        <v>0.19107293361599031</v>
      </c>
      <c r="AI18" s="80">
        <f>'4. BL SDB'!AM3-('3. BL Demand'!AM7+'3. BL Demand'!AM8+'3. BL Demand'!AM9+'3. BL Demand'!AM10)-'3. BL Demand'!AM36</f>
        <v>0.19256975100074208</v>
      </c>
      <c r="AJ18" s="80">
        <f>'4. BL SDB'!AN3-('3. BL Demand'!AN7+'3. BL Demand'!AN8+'3. BL Demand'!AN9+'3. BL Demand'!AN10)-'3. BL Demand'!AN36</f>
        <v>0.19406678757657064</v>
      </c>
      <c r="AK18" s="80">
        <f>'4. BL SDB'!AO3-('3. BL Demand'!AO7+'3. BL Demand'!AO8+'3. BL Demand'!AO9+'3. BL Demand'!AO10)-'3. BL Demand'!AO36</f>
        <v>0.19556405352795236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0.16373252713818376</v>
      </c>
      <c r="E19" s="80">
        <f>'9. FP SDB'!I3-('8. FP Demand'!I7+'8. FP Demand'!I8+'8. FP Demand'!I9+'8. FP Demand'!I10)-'8. FP Demand'!I36</f>
        <v>0.16575124325657342</v>
      </c>
      <c r="F19" s="80">
        <f>'9. FP SDB'!J3-('8. FP Demand'!J7+'8. FP Demand'!J8+'8. FP Demand'!J9+'8. FP Demand'!J10)-'8. FP Demand'!J36</f>
        <v>0.16672553410547486</v>
      </c>
      <c r="G19" s="80">
        <f>'9. FP SDB'!K3-('8. FP Demand'!K7+'8. FP Demand'!K8+'8. FP Demand'!K9+'8. FP Demand'!K10)-'8. FP Demand'!K36</f>
        <v>0.16757105695874441</v>
      </c>
      <c r="H19" s="80">
        <f>'9. FP SDB'!L3-('8. FP Demand'!L7+'8. FP Demand'!L8+'8. FP Demand'!L9+'8. FP Demand'!L10)-'8. FP Demand'!L36</f>
        <v>0.16794203756538117</v>
      </c>
      <c r="I19" s="80">
        <f>'9. FP SDB'!M3-('8. FP Demand'!M7+'8. FP Demand'!M8+'8. FP Demand'!M9+'8. FP Demand'!M10)-'8. FP Demand'!M36</f>
        <v>0.16796736093828091</v>
      </c>
      <c r="J19" s="80">
        <f>'9. FP SDB'!N3-('8. FP Demand'!N7+'8. FP Demand'!N8+'8. FP Demand'!N9+'8. FP Demand'!N10)-'8. FP Demand'!N36</f>
        <v>0.16798951692607966</v>
      </c>
      <c r="K19" s="80">
        <f>'9. FP SDB'!O3-('8. FP Demand'!O7+'8. FP Demand'!O8+'8. FP Demand'!O9+'8. FP Demand'!O10)-'8. FP Demand'!O36</f>
        <v>0.16801866402103038</v>
      </c>
      <c r="L19" s="80">
        <f>'9. FP SDB'!P3-('8. FP Demand'!P7+'8. FP Demand'!P8+'8. FP Demand'!P9+'8. FP Demand'!P10)-'8. FP Demand'!P36</f>
        <v>0.16812470047577055</v>
      </c>
      <c r="M19" s="80">
        <f>'9. FP SDB'!Q3-('8. FP Demand'!Q7+'8. FP Demand'!Q8+'8. FP Demand'!Q9+'8. FP Demand'!Q10)-'8. FP Demand'!Q36</f>
        <v>0.16842557171992556</v>
      </c>
      <c r="N19" s="80">
        <f>'9. FP SDB'!R3-('8. FP Demand'!R7+'8. FP Demand'!R8+'8. FP Demand'!R9+'8. FP Demand'!R10)-'8. FP Demand'!R36</f>
        <v>0.16876344791630837</v>
      </c>
      <c r="O19" s="80">
        <f>'9. FP SDB'!S3-('8. FP Demand'!S7+'8. FP Demand'!S8+'8. FP Demand'!S9+'8. FP Demand'!S10)-'8. FP Demand'!S36</f>
        <v>0.16909922743404859</v>
      </c>
      <c r="P19" s="80">
        <f>'9. FP SDB'!T3-('8. FP Demand'!T7+'8. FP Demand'!T8+'8. FP Demand'!T9+'8. FP Demand'!T10)-'8. FP Demand'!T36</f>
        <v>0.16950005407244872</v>
      </c>
      <c r="Q19" s="80">
        <f>'9. FP SDB'!U3-('8. FP Demand'!U7+'8. FP Demand'!U8+'8. FP Demand'!U9+'8. FP Demand'!U10)-'8. FP Demand'!U36</f>
        <v>0.17013121088687111</v>
      </c>
      <c r="R19" s="80">
        <f>'9. FP SDB'!V3-('8. FP Demand'!V7+'8. FP Demand'!V8+'8. FP Demand'!V9+'8. FP Demand'!V10)-'8. FP Demand'!V36</f>
        <v>0.17089560682119997</v>
      </c>
      <c r="S19" s="80">
        <f>'9. FP SDB'!W3-('8. FP Demand'!W7+'8. FP Demand'!W8+'8. FP Demand'!W9+'8. FP Demand'!W10)-'8. FP Demand'!W36</f>
        <v>0.17171061348688532</v>
      </c>
      <c r="T19" s="80">
        <f>'9. FP SDB'!X3-('8. FP Demand'!X7+'8. FP Demand'!X8+'8. FP Demand'!X9+'8. FP Demand'!X10)-'8. FP Demand'!X36</f>
        <v>0.1726499018597506</v>
      </c>
      <c r="U19" s="80">
        <f>'9. FP SDB'!Y3-('8. FP Demand'!Y7+'8. FP Demand'!Y8+'8. FP Demand'!Y9+'8. FP Demand'!Y10)-'8. FP Demand'!Y36</f>
        <v>0.17377657273235514</v>
      </c>
      <c r="V19" s="80">
        <f>'9. FP SDB'!Z3-('8. FP Demand'!Z7+'8. FP Demand'!Z8+'8. FP Demand'!Z9+'8. FP Demand'!Z10)-'8. FP Demand'!Z36</f>
        <v>0.17502502638248385</v>
      </c>
      <c r="W19" s="80">
        <f>'9. FP SDB'!AA3-('8. FP Demand'!AA7+'8. FP Demand'!AA8+'8. FP Demand'!AA9+'8. FP Demand'!AA10)-'8. FP Demand'!AA36</f>
        <v>0.17632997004133044</v>
      </c>
      <c r="X19" s="80">
        <f>'9. FP SDB'!AB3-('8. FP Demand'!AB7+'8. FP Demand'!AB8+'8. FP Demand'!AB9+'8. FP Demand'!AB10)-'8. FP Demand'!AB36</f>
        <v>0.17763492407463055</v>
      </c>
      <c r="Y19" s="80">
        <f>'9. FP SDB'!AC3-('8. FP Demand'!AC7+'8. FP Demand'!AC8+'8. FP Demand'!AC9+'8. FP Demand'!AC10)-'8. FP Demand'!AC36</f>
        <v>0.17893990926408643</v>
      </c>
      <c r="Z19" s="80">
        <f>'9. FP SDB'!AD3-('8. FP Demand'!AD7+'8. FP Demand'!AD8+'8. FP Demand'!AD9+'8. FP Demand'!AD10)-'8. FP Demand'!AD36</f>
        <v>0.18024497163914555</v>
      </c>
      <c r="AA19" s="80">
        <f>'9. FP SDB'!AE3-('8. FP Demand'!AE7+'8. FP Demand'!AE8+'8. FP Demand'!AE9+'8. FP Demand'!AE10)-'8. FP Demand'!AE36</f>
        <v>0.18155351284104015</v>
      </c>
      <c r="AB19" s="80">
        <f>'9. FP SDB'!AF3-('8. FP Demand'!AF7+'8. FP Demand'!AF8+'8. FP Demand'!AF9+'8. FP Demand'!AF10)-'8. FP Demand'!AF36</f>
        <v>0.18287244264456259</v>
      </c>
      <c r="AC19" s="80">
        <f>'9. FP SDB'!AG3-('8. FP Demand'!AG7+'8. FP Demand'!AG8+'8. FP Demand'!AG9+'8. FP Demand'!AG10)-'8. FP Demand'!AG36</f>
        <v>0.18419167958208948</v>
      </c>
      <c r="AD19" s="80">
        <f>'9. FP SDB'!AH3-('8. FP Demand'!AH7+'8. FP Demand'!AH8+'8. FP Demand'!AH9+'8. FP Demand'!AH10)-'8. FP Demand'!AH36</f>
        <v>0.18551338131522621</v>
      </c>
      <c r="AE19" s="80">
        <f>'9. FP SDB'!AI3-('8. FP Demand'!AI7+'8. FP Demand'!AI8+'8. FP Demand'!AI9+'8. FP Demand'!AI10)-'8. FP Demand'!AI36</f>
        <v>0.18684626059281551</v>
      </c>
      <c r="AF19" s="80">
        <f>'9. FP SDB'!AJ3-('8. FP Demand'!AJ7+'8. FP Demand'!AJ8+'8. FP Demand'!AJ9+'8. FP Demand'!AJ10)-'8. FP Demand'!AJ36</f>
        <v>0.18819186537541843</v>
      </c>
      <c r="AG19" s="80">
        <f>'9. FP SDB'!AK3-('8. FP Demand'!AK7+'8. FP Demand'!AK8+'8. FP Demand'!AK9+'8. FP Demand'!AK10)-'8. FP Demand'!AK36</f>
        <v>0.1895763019851362</v>
      </c>
      <c r="AH19" s="80">
        <f>'9. FP SDB'!AL3-('8. FP Demand'!AL7+'8. FP Demand'!AL8+'8. FP Demand'!AL9+'8. FP Demand'!AL10)-'8. FP Demand'!AL36</f>
        <v>0.19107293361599031</v>
      </c>
      <c r="AI19" s="80">
        <f>'9. FP SDB'!AM3-('8. FP Demand'!AM7+'8. FP Demand'!AM8+'8. FP Demand'!AM9+'8. FP Demand'!AM10)-'8. FP Demand'!AM36</f>
        <v>0.19256975100074208</v>
      </c>
      <c r="AJ19" s="80">
        <f>'9. FP SDB'!AN3-('8. FP Demand'!AN7+'8. FP Demand'!AN8+'8. FP Demand'!AN9+'8. FP Demand'!AN10)-'8. FP Demand'!AN36</f>
        <v>0.19406678757657064</v>
      </c>
      <c r="AK19" s="80">
        <f>'9. FP SDB'!AO3-('8. FP Demand'!AO7+'8. FP Demand'!AO8+'8. FP Demand'!AO9+'8. FP Demand'!AO10)-'8. FP Demand'!AO36</f>
        <v>0.19556405352795281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5.0596070174448435</v>
      </c>
      <c r="E20" s="80">
        <f t="shared" ref="E20:AB20" si="0">E18+E16+E14+E12+E10+E23</f>
        <v>5.0244194393442942</v>
      </c>
      <c r="F20" s="80">
        <f t="shared" si="0"/>
        <v>5.0346370277299304</v>
      </c>
      <c r="G20" s="80">
        <f t="shared" si="0"/>
        <v>5.0496791525402775</v>
      </c>
      <c r="H20" s="80">
        <f t="shared" si="0"/>
        <v>5.0166829991931303</v>
      </c>
      <c r="I20" s="80">
        <f t="shared" si="0"/>
        <v>4.9667907421463902</v>
      </c>
      <c r="J20" s="80">
        <f t="shared" si="0"/>
        <v>4.923158463147443</v>
      </c>
      <c r="K20" s="80">
        <f t="shared" si="0"/>
        <v>4.8648966460002798</v>
      </c>
      <c r="L20" s="80">
        <f t="shared" si="0"/>
        <v>4.8243172858146144</v>
      </c>
      <c r="M20" s="80">
        <f t="shared" si="0"/>
        <v>4.7407663479417756</v>
      </c>
      <c r="N20" s="80">
        <f t="shared" si="0"/>
        <v>4.7119781963267373</v>
      </c>
      <c r="O20" s="80">
        <f t="shared" si="0"/>
        <v>4.6938176138126986</v>
      </c>
      <c r="P20" s="80">
        <f t="shared" si="0"/>
        <v>4.6665455112231982</v>
      </c>
      <c r="Q20" s="80">
        <f t="shared" si="0"/>
        <v>4.6417833331905456</v>
      </c>
      <c r="R20" s="80">
        <f t="shared" si="0"/>
        <v>4.5518700543473125</v>
      </c>
      <c r="S20" s="80">
        <f t="shared" si="0"/>
        <v>4.5160756528966139</v>
      </c>
      <c r="T20" s="80">
        <f t="shared" si="0"/>
        <v>4.4836888843090907</v>
      </c>
      <c r="U20" s="80">
        <f t="shared" si="0"/>
        <v>4.449253756284743</v>
      </c>
      <c r="V20" s="80">
        <f t="shared" si="0"/>
        <v>4.417081432048148</v>
      </c>
      <c r="W20" s="80">
        <f t="shared" si="0"/>
        <v>4.3584794772459192</v>
      </c>
      <c r="X20" s="80">
        <f t="shared" si="0"/>
        <v>4.3368618497979119</v>
      </c>
      <c r="Y20" s="80">
        <f t="shared" si="0"/>
        <v>4.3154397301780438</v>
      </c>
      <c r="Z20" s="80">
        <f t="shared" si="0"/>
        <v>4.2932784223160745</v>
      </c>
      <c r="AA20" s="80">
        <f t="shared" si="0"/>
        <v>4.2703005786673529</v>
      </c>
      <c r="AB20" s="80">
        <f t="shared" si="0"/>
        <v>4.211067706975502</v>
      </c>
      <c r="AC20" s="80">
        <f t="shared" ref="AC20:AF20" si="1">AC18+AC16+AC14+AC12+AC10+AC23</f>
        <v>4.1902952565027132</v>
      </c>
      <c r="AD20" s="80">
        <f t="shared" si="1"/>
        <v>4.1718768920479112</v>
      </c>
      <c r="AE20" s="80">
        <f t="shared" si="1"/>
        <v>4.147895351997767</v>
      </c>
      <c r="AF20" s="80">
        <f t="shared" si="1"/>
        <v>4.1282924827137188</v>
      </c>
      <c r="AG20" s="80">
        <f t="shared" ref="AG20:AK20" si="2">AG18+AG16+AG14+AG12+AG10+AG23</f>
        <v>4.1063423394276262</v>
      </c>
      <c r="AH20" s="80">
        <f t="shared" si="2"/>
        <v>4.0857088001856772</v>
      </c>
      <c r="AI20" s="80">
        <f t="shared" si="2"/>
        <v>4.0616996151291644</v>
      </c>
      <c r="AJ20" s="80">
        <f t="shared" si="2"/>
        <v>4.0433457323541102</v>
      </c>
      <c r="AK20" s="80">
        <f t="shared" si="2"/>
        <v>4.0228355369436137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5.0596070174448435</v>
      </c>
      <c r="E21" s="80">
        <f t="shared" ref="E21:AB21" si="3">E11+E13+E15+E17+E19+E24</f>
        <v>5.0244194393442942</v>
      </c>
      <c r="F21" s="80">
        <f t="shared" si="3"/>
        <v>5.0346370277299304</v>
      </c>
      <c r="G21" s="80">
        <f t="shared" si="3"/>
        <v>5.0496791525402775</v>
      </c>
      <c r="H21" s="80">
        <f t="shared" si="3"/>
        <v>5.0166829991931303</v>
      </c>
      <c r="I21" s="80">
        <f t="shared" si="3"/>
        <v>4.9667907421463902</v>
      </c>
      <c r="J21" s="80">
        <f t="shared" si="3"/>
        <v>4.923158463147443</v>
      </c>
      <c r="K21" s="80">
        <f t="shared" si="3"/>
        <v>4.8648966460002798</v>
      </c>
      <c r="L21" s="80">
        <f t="shared" si="3"/>
        <v>4.8243172858146144</v>
      </c>
      <c r="M21" s="80">
        <f t="shared" si="3"/>
        <v>4.7407663479417756</v>
      </c>
      <c r="N21" s="80">
        <f t="shared" si="3"/>
        <v>4.7119781963267373</v>
      </c>
      <c r="O21" s="80">
        <f t="shared" si="3"/>
        <v>4.6938176138126977</v>
      </c>
      <c r="P21" s="80">
        <f t="shared" si="3"/>
        <v>4.6665455112231982</v>
      </c>
      <c r="Q21" s="80">
        <f t="shared" si="3"/>
        <v>4.6417833331905456</v>
      </c>
      <c r="R21" s="80">
        <f t="shared" si="3"/>
        <v>4.5518700543473125</v>
      </c>
      <c r="S21" s="80">
        <f t="shared" si="3"/>
        <v>4.5160756528966139</v>
      </c>
      <c r="T21" s="80">
        <f t="shared" si="3"/>
        <v>4.4836888843090907</v>
      </c>
      <c r="U21" s="80">
        <f t="shared" si="3"/>
        <v>4.449253756284743</v>
      </c>
      <c r="V21" s="80">
        <f t="shared" si="3"/>
        <v>4.417081432048148</v>
      </c>
      <c r="W21" s="80">
        <f t="shared" si="3"/>
        <v>4.3584794772459192</v>
      </c>
      <c r="X21" s="80">
        <f t="shared" si="3"/>
        <v>4.3368618497979128</v>
      </c>
      <c r="Y21" s="80">
        <f t="shared" si="3"/>
        <v>4.3154397301780438</v>
      </c>
      <c r="Z21" s="80">
        <f t="shared" si="3"/>
        <v>4.2932784223160745</v>
      </c>
      <c r="AA21" s="80">
        <f t="shared" si="3"/>
        <v>4.2703005786673529</v>
      </c>
      <c r="AB21" s="80">
        <f t="shared" si="3"/>
        <v>4.211067706975502</v>
      </c>
      <c r="AC21" s="80">
        <f t="shared" ref="AC21:AF21" si="4">AC11+AC13+AC15+AC17+AC19+AC24</f>
        <v>4.1902952565027132</v>
      </c>
      <c r="AD21" s="80">
        <f t="shared" si="4"/>
        <v>4.1718768920479112</v>
      </c>
      <c r="AE21" s="80">
        <f t="shared" si="4"/>
        <v>4.147895351997767</v>
      </c>
      <c r="AF21" s="80">
        <f t="shared" si="4"/>
        <v>4.1282924827137188</v>
      </c>
      <c r="AG21" s="80">
        <f t="shared" ref="AG21:AK21" si="5">AG11+AG13+AG15+AG17+AG19+AG24</f>
        <v>4.1063423394276262</v>
      </c>
      <c r="AH21" s="80">
        <f t="shared" si="5"/>
        <v>4.0857088001856772</v>
      </c>
      <c r="AI21" s="80">
        <f t="shared" si="5"/>
        <v>4.0616996151291636</v>
      </c>
      <c r="AJ21" s="80">
        <f t="shared" si="5"/>
        <v>4.0433457323541102</v>
      </c>
      <c r="AK21" s="80">
        <f t="shared" si="5"/>
        <v>4.0228355369436146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0.27201751359803023</v>
      </c>
      <c r="E23" s="84">
        <f>'4. BL SDB'!I8</f>
        <v>0.28297633621976509</v>
      </c>
      <c r="F23" s="84">
        <f>'4. BL SDB'!J8</f>
        <v>0.29167996277035485</v>
      </c>
      <c r="G23" s="84">
        <f>'4. BL SDB'!K8</f>
        <v>0.2997203531192455</v>
      </c>
      <c r="H23" s="84">
        <f>'4. BL SDB'!L8</f>
        <v>0.30804684608408295</v>
      </c>
      <c r="I23" s="84">
        <f>'4. BL SDB'!M8</f>
        <v>0.31619342255207028</v>
      </c>
      <c r="J23" s="84">
        <f>'4. BL SDB'!N8</f>
        <v>0.32358517294746586</v>
      </c>
      <c r="K23" s="84">
        <f>'4. BL SDB'!O8</f>
        <v>0.32730970482748545</v>
      </c>
      <c r="L23" s="84">
        <f>'4. BL SDB'!P8</f>
        <v>0.33356346444384855</v>
      </c>
      <c r="M23" s="84">
        <f>'4. BL SDB'!Q8</f>
        <v>0.26936171337736581</v>
      </c>
      <c r="N23" s="84">
        <f>'4. BL SDB'!R8</f>
        <v>0.27423132438787801</v>
      </c>
      <c r="O23" s="84">
        <f>'4. BL SDB'!S8</f>
        <v>0.27581116975980974</v>
      </c>
      <c r="P23" s="84">
        <f>'4. BL SDB'!T8</f>
        <v>0.27620451228849957</v>
      </c>
      <c r="Q23" s="84">
        <f>'4. BL SDB'!U8</f>
        <v>0.2796087312974701</v>
      </c>
      <c r="R23" s="84">
        <f>'4. BL SDB'!V8</f>
        <v>0.23750281638090989</v>
      </c>
      <c r="S23" s="84">
        <f>'4. BL SDB'!W8</f>
        <v>0.2496706494183209</v>
      </c>
      <c r="T23" s="84">
        <f>'4. BL SDB'!X8</f>
        <v>0.26464160763889505</v>
      </c>
      <c r="U23" s="84">
        <f>'4. BL SDB'!Y8</f>
        <v>0.27672723185879405</v>
      </c>
      <c r="V23" s="84">
        <f>'4. BL SDB'!Z8</f>
        <v>0.29061431175528696</v>
      </c>
      <c r="W23" s="84">
        <f>'4. BL SDB'!AA8</f>
        <v>0.266576404102639</v>
      </c>
      <c r="X23" s="84">
        <f>'4. BL SDB'!AB8</f>
        <v>0.27983851735980397</v>
      </c>
      <c r="Y23" s="84">
        <f>'4. BL SDB'!AC8</f>
        <v>0.29369520996130943</v>
      </c>
      <c r="Z23" s="84">
        <f>'4. BL SDB'!AD8</f>
        <v>0.30721334191236516</v>
      </c>
      <c r="AA23" s="84">
        <f>'4. BL SDB'!AE8</f>
        <v>0.32020122587150923</v>
      </c>
      <c r="AB23" s="84">
        <f>'4. BL SDB'!AF8</f>
        <v>0.297215461379915</v>
      </c>
      <c r="AC23" s="84">
        <f>'4. BL SDB'!AG8</f>
        <v>0.31296822078405107</v>
      </c>
      <c r="AD23" s="84">
        <f>'4. BL SDB'!AH8</f>
        <v>0.33134556221837025</v>
      </c>
      <c r="AE23" s="84">
        <f>'4. BL SDB'!AI8</f>
        <v>0.34436509317439662</v>
      </c>
      <c r="AF23" s="84">
        <f>'4. BL SDB'!AJ8</f>
        <v>0.36197815283361173</v>
      </c>
      <c r="AG23" s="84">
        <f>'4. BL SDB'!AK8</f>
        <v>0.37692794653858536</v>
      </c>
      <c r="AH23" s="84">
        <f>'4. BL SDB'!AL8</f>
        <v>0.39312667253068911</v>
      </c>
      <c r="AI23" s="84">
        <f>'4. BL SDB'!AM8</f>
        <v>0.40602850470753515</v>
      </c>
      <c r="AJ23" s="84">
        <f>'4. BL SDB'!AN8</f>
        <v>0.42483896544674199</v>
      </c>
      <c r="AK23" s="84">
        <f>'4. BL SDB'!AO8</f>
        <v>0.44173877988506405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0.27201751359803023</v>
      </c>
      <c r="E24" s="84">
        <f>'9. FP SDB'!I8</f>
        <v>0.28297633621976509</v>
      </c>
      <c r="F24" s="84">
        <f>'9. FP SDB'!J8</f>
        <v>0.29167996277035485</v>
      </c>
      <c r="G24" s="84">
        <f>'9. FP SDB'!K8</f>
        <v>0.2997203531192455</v>
      </c>
      <c r="H24" s="84">
        <f>'9. FP SDB'!L8</f>
        <v>0.30804684608408295</v>
      </c>
      <c r="I24" s="84">
        <f>'9. FP SDB'!M8</f>
        <v>0.31619342255207028</v>
      </c>
      <c r="J24" s="84">
        <f>'9. FP SDB'!N8</f>
        <v>0.32358517294746586</v>
      </c>
      <c r="K24" s="84">
        <f>'9. FP SDB'!O8</f>
        <v>0.32730970482748545</v>
      </c>
      <c r="L24" s="84">
        <f>'9. FP SDB'!P8</f>
        <v>0.33356346444384855</v>
      </c>
      <c r="M24" s="84">
        <f>'9. FP SDB'!Q8</f>
        <v>0.26936171337736581</v>
      </c>
      <c r="N24" s="84">
        <f>'9. FP SDB'!R8</f>
        <v>0.27423132438787801</v>
      </c>
      <c r="O24" s="84">
        <f>'9. FP SDB'!S8</f>
        <v>0.27581116975980974</v>
      </c>
      <c r="P24" s="84">
        <f>'9. FP SDB'!T8</f>
        <v>0.27620451228849957</v>
      </c>
      <c r="Q24" s="84">
        <f>'9. FP SDB'!U8</f>
        <v>0.2796087312974701</v>
      </c>
      <c r="R24" s="84">
        <f>'9. FP SDB'!V8</f>
        <v>0.23750281638090989</v>
      </c>
      <c r="S24" s="84">
        <f>'9. FP SDB'!W8</f>
        <v>0.2496706494183209</v>
      </c>
      <c r="T24" s="84">
        <f>'9. FP SDB'!X8</f>
        <v>0.26464160763889505</v>
      </c>
      <c r="U24" s="84">
        <f>'9. FP SDB'!Y8</f>
        <v>0.27672723185879405</v>
      </c>
      <c r="V24" s="84">
        <f>'9. FP SDB'!Z8</f>
        <v>0.29061431175528696</v>
      </c>
      <c r="W24" s="84">
        <f>'9. FP SDB'!AA8</f>
        <v>0.266576404102639</v>
      </c>
      <c r="X24" s="84">
        <f>'9. FP SDB'!AB8</f>
        <v>0.27983851735980397</v>
      </c>
      <c r="Y24" s="84">
        <f>'9. FP SDB'!AC8</f>
        <v>0.29369520996130943</v>
      </c>
      <c r="Z24" s="84">
        <f>'9. FP SDB'!AD8</f>
        <v>0.30721334191236516</v>
      </c>
      <c r="AA24" s="84">
        <f>'9. FP SDB'!AE8</f>
        <v>0.32020122587150923</v>
      </c>
      <c r="AB24" s="84">
        <f>'9. FP SDB'!AF8</f>
        <v>0.297215461379915</v>
      </c>
      <c r="AC24" s="84">
        <f>'9. FP SDB'!AG8</f>
        <v>0.31296822078405107</v>
      </c>
      <c r="AD24" s="84">
        <f>'9. FP SDB'!AH8</f>
        <v>0.33134556221837025</v>
      </c>
      <c r="AE24" s="84">
        <f>'9. FP SDB'!AI8</f>
        <v>0.34436509317439662</v>
      </c>
      <c r="AF24" s="84">
        <f>'9. FP SDB'!AJ8</f>
        <v>0.36197815283361173</v>
      </c>
      <c r="AG24" s="84">
        <f>'9. FP SDB'!AK8</f>
        <v>0.37692794653858536</v>
      </c>
      <c r="AH24" s="84">
        <f>'9. FP SDB'!AL8</f>
        <v>0.39312667253068911</v>
      </c>
      <c r="AI24" s="84">
        <f>'9. FP SDB'!AM8</f>
        <v>0.40602850470753515</v>
      </c>
      <c r="AJ24" s="84">
        <f>'9. FP SDB'!AN8</f>
        <v>0.42483896544674199</v>
      </c>
      <c r="AK24" s="84">
        <f>'9. FP SDB'!AO8</f>
        <v>0.44173877988506405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0.27672393296500442</v>
      </c>
      <c r="E25" s="80">
        <f>'4. BL SDB'!I9</f>
        <v>0.28201722597872791</v>
      </c>
      <c r="F25" s="80">
        <f>'4. BL SDB'!J9</f>
        <v>0.28813333668515018</v>
      </c>
      <c r="G25" s="80">
        <f>'4. BL SDB'!K9</f>
        <v>0.29463209221130882</v>
      </c>
      <c r="H25" s="80">
        <f>'4. BL SDB'!L9</f>
        <v>0.30205212529626735</v>
      </c>
      <c r="I25" s="80">
        <f>'4. BL SDB'!M9</f>
        <v>0.3105587568673176</v>
      </c>
      <c r="J25" s="80">
        <f>'4. BL SDB'!N9</f>
        <v>0.31128232923462118</v>
      </c>
      <c r="K25" s="80">
        <f>'4. BL SDB'!O9</f>
        <v>0.31593297891252359</v>
      </c>
      <c r="L25" s="80">
        <f>'4. BL SDB'!P9</f>
        <v>0.33252050863227822</v>
      </c>
      <c r="M25" s="80">
        <f>'4. BL SDB'!Q9</f>
        <v>0.35186969543863444</v>
      </c>
      <c r="N25" s="80">
        <f>'4. BL SDB'!R9</f>
        <v>0.38552745806418454</v>
      </c>
      <c r="O25" s="80">
        <f>'4. BL SDB'!S9</f>
        <v>0.40526788595015528</v>
      </c>
      <c r="P25" s="80">
        <f>'4. BL SDB'!T9</f>
        <v>0.43293333106834542</v>
      </c>
      <c r="Q25" s="80">
        <f>'4. BL SDB'!U9</f>
        <v>0.46109972810996869</v>
      </c>
      <c r="R25" s="80">
        <f>'4. BL SDB'!V9</f>
        <v>0.5089070920366412</v>
      </c>
      <c r="S25" s="80">
        <f>'4. BL SDB'!W9</f>
        <v>0.55686932652475107</v>
      </c>
      <c r="T25" s="80">
        <f>'4. BL SDB'!X9</f>
        <v>0.60422705333284821</v>
      </c>
      <c r="U25" s="80">
        <f>'4. BL SDB'!Y9</f>
        <v>0.65074780557709477</v>
      </c>
      <c r="V25" s="80">
        <f>'4. BL SDB'!Z9</f>
        <v>0.69680720971018317</v>
      </c>
      <c r="W25" s="80">
        <f>'4. BL SDB'!AA9</f>
        <v>0.7313712568597639</v>
      </c>
      <c r="X25" s="80">
        <f>'4. BL SDB'!AB9</f>
        <v>0.76625099756493587</v>
      </c>
      <c r="Y25" s="80">
        <f>'4. BL SDB'!AC9</f>
        <v>0.8015298097863095</v>
      </c>
      <c r="Z25" s="80">
        <f>'4. BL SDB'!AD9</f>
        <v>0.83720924959933463</v>
      </c>
      <c r="AA25" s="80">
        <f>'4. BL SDB'!AE9</f>
        <v>0.87317497720720016</v>
      </c>
      <c r="AB25" s="80">
        <f>'4. BL SDB'!AF9</f>
        <v>0.9094220844074572</v>
      </c>
      <c r="AC25" s="80">
        <f>'4. BL SDB'!AG9</f>
        <v>0.94594729428438207</v>
      </c>
      <c r="AD25" s="80">
        <f>'4. BL SDB'!AH9</f>
        <v>0.98274300017350269</v>
      </c>
      <c r="AE25" s="80">
        <f>'4. BL SDB'!AI9</f>
        <v>1.0197440711796735</v>
      </c>
      <c r="AF25" s="80">
        <f>'4. BL SDB'!AJ9</f>
        <v>1.0569600001229369</v>
      </c>
      <c r="AG25" s="80">
        <f>'4. BL SDB'!AK9</f>
        <v>1.0938599371140034</v>
      </c>
      <c r="AH25" s="80">
        <f>'4. BL SDB'!AL9</f>
        <v>1.1306922023480563</v>
      </c>
      <c r="AI25" s="80">
        <f>'4. BL SDB'!AM9</f>
        <v>1.1676032195814154</v>
      </c>
      <c r="AJ25" s="80">
        <f>'4. BL SDB'!AN9</f>
        <v>1.2047675630956762</v>
      </c>
      <c r="AK25" s="80">
        <f>'4. BL SDB'!AO9</f>
        <v>1.2421775729444939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0.27672393296500442</v>
      </c>
      <c r="E26" s="80">
        <f>'9. FP SDB'!I9</f>
        <v>0.28201722597872791</v>
      </c>
      <c r="F26" s="80">
        <f>'9. FP SDB'!J9</f>
        <v>0.28813333668515018</v>
      </c>
      <c r="G26" s="80">
        <f>'9. FP SDB'!K9</f>
        <v>0.29463209221130882</v>
      </c>
      <c r="H26" s="80">
        <f>'9. FP SDB'!L9</f>
        <v>0.30205212529626735</v>
      </c>
      <c r="I26" s="80">
        <f>'9. FP SDB'!M9</f>
        <v>0.3105587568673176</v>
      </c>
      <c r="J26" s="80">
        <f>'9. FP SDB'!N9</f>
        <v>0.31128232923462118</v>
      </c>
      <c r="K26" s="80">
        <f>'9. FP SDB'!O9</f>
        <v>0.31593297891252359</v>
      </c>
      <c r="L26" s="80">
        <f>'9. FP SDB'!P9</f>
        <v>0.33252050863227822</v>
      </c>
      <c r="M26" s="80">
        <f>'9. FP SDB'!Q9</f>
        <v>0.35186969543863444</v>
      </c>
      <c r="N26" s="80">
        <f>'9. FP SDB'!R9</f>
        <v>0.38552745806418454</v>
      </c>
      <c r="O26" s="80">
        <f>'9. FP SDB'!S9</f>
        <v>0.40526788595015528</v>
      </c>
      <c r="P26" s="80">
        <f>'9. FP SDB'!T9</f>
        <v>0.43293333106834542</v>
      </c>
      <c r="Q26" s="80">
        <f>'9. FP SDB'!U9</f>
        <v>0.46109972810996869</v>
      </c>
      <c r="R26" s="80">
        <f>'9. FP SDB'!V9</f>
        <v>0.5089070920366412</v>
      </c>
      <c r="S26" s="80">
        <f>'9. FP SDB'!W9</f>
        <v>0.55686932652475107</v>
      </c>
      <c r="T26" s="80">
        <f>'9. FP SDB'!X9</f>
        <v>0.60422705333284821</v>
      </c>
      <c r="U26" s="80">
        <f>'9. FP SDB'!Y9</f>
        <v>0.65074780557709477</v>
      </c>
      <c r="V26" s="80">
        <f>'9. FP SDB'!Z9</f>
        <v>0.69680720971018317</v>
      </c>
      <c r="W26" s="80">
        <f>'9. FP SDB'!AA9</f>
        <v>0.7313712568597639</v>
      </c>
      <c r="X26" s="80">
        <f>'9. FP SDB'!AB9</f>
        <v>0.76625099756493587</v>
      </c>
      <c r="Y26" s="80">
        <f>'9. FP SDB'!AC9</f>
        <v>0.8015298097863095</v>
      </c>
      <c r="Z26" s="80">
        <f>'9. FP SDB'!AD9</f>
        <v>0.83720924959933463</v>
      </c>
      <c r="AA26" s="80">
        <f>'9. FP SDB'!AE9</f>
        <v>0.87317497720720016</v>
      </c>
      <c r="AB26" s="80">
        <f>'9. FP SDB'!AF9</f>
        <v>0.9094220844074572</v>
      </c>
      <c r="AC26" s="80">
        <f>'9. FP SDB'!AG9</f>
        <v>0.94594729428438207</v>
      </c>
      <c r="AD26" s="80">
        <f>'9. FP SDB'!AH9</f>
        <v>0.98274300017350269</v>
      </c>
      <c r="AE26" s="80">
        <f>'9. FP SDB'!AI9</f>
        <v>1.0197440711796735</v>
      </c>
      <c r="AF26" s="80">
        <f>'9. FP SDB'!AJ9</f>
        <v>1.0569600001229369</v>
      </c>
      <c r="AG26" s="80">
        <f>'9. FP SDB'!AK9</f>
        <v>1.0938599371140034</v>
      </c>
      <c r="AH26" s="80">
        <f>'9. FP SDB'!AL9</f>
        <v>1.1306922023480563</v>
      </c>
      <c r="AI26" s="80">
        <f>'9. FP SDB'!AM9</f>
        <v>1.1676032195814154</v>
      </c>
      <c r="AJ26" s="80">
        <f>'9. FP SDB'!AN9</f>
        <v>1.2047675630956762</v>
      </c>
      <c r="AK26" s="80">
        <f>'9. FP SDB'!AO9</f>
        <v>1.2421775729444939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>Q5</f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</row>
    <row r="31" spans="1:37" x14ac:dyDescent="0.2">
      <c r="A31" s="91"/>
      <c r="B31" s="92" t="s">
        <v>104</v>
      </c>
      <c r="C31" s="93">
        <f>'4. BL SDB'!L10</f>
        <v>-5.9947207878155995E-3</v>
      </c>
      <c r="D31" s="93">
        <f>'4. BL SDB'!M10</f>
        <v>-5.6346656847526821E-3</v>
      </c>
      <c r="E31" s="93">
        <f>'4. BL SDB'!N10</f>
        <v>-1.230284371284468E-2</v>
      </c>
      <c r="F31" s="93">
        <f>'4. BL SDB'!O10</f>
        <v>-1.137672591496186E-2</v>
      </c>
      <c r="G31" s="93">
        <f>'4. BL SDB'!P10</f>
        <v>-1.042955811570323E-3</v>
      </c>
      <c r="H31" s="93">
        <f>'4. BL SDB'!Q10</f>
        <v>8.2507982061268637E-2</v>
      </c>
      <c r="I31" s="93">
        <f>'4. BL SDB'!R10</f>
        <v>0.11129613367630653</v>
      </c>
      <c r="J31" s="93">
        <f>'4. BL SDB'!S10</f>
        <v>0.12945671619034554</v>
      </c>
      <c r="K31" s="93">
        <f>'4. BL SDB'!T10</f>
        <v>0.15672881877984585</v>
      </c>
      <c r="L31" s="93">
        <f>'4. BL SDB'!U10</f>
        <v>0.18149099681249858</v>
      </c>
      <c r="M31" s="93">
        <f>'4. BL SDB'!V10</f>
        <v>0.27140427565573133</v>
      </c>
      <c r="N31" s="93">
        <f>'4. BL SDB'!W10</f>
        <v>0.30719867710643017</v>
      </c>
      <c r="O31" s="93">
        <f>'4. BL SDB'!X10</f>
        <v>0.33958544569395316</v>
      </c>
      <c r="P31" s="93">
        <f>'4. BL SDB'!Y10</f>
        <v>0.37402057371830072</v>
      </c>
      <c r="Q31" s="93">
        <f>'4. BL SDB'!Z10</f>
        <v>0.40619289795489621</v>
      </c>
      <c r="R31" s="93">
        <f>'4. BL SDB'!AA10</f>
        <v>0.4647948527571249</v>
      </c>
      <c r="S31" s="93">
        <f>'4. BL SDB'!AB10</f>
        <v>0.48641248020513189</v>
      </c>
      <c r="T31" s="93">
        <f>'4. BL SDB'!AC10</f>
        <v>0.50783459982500001</v>
      </c>
      <c r="U31" s="93">
        <f>'4. BL SDB'!AD10</f>
        <v>0.52999590768696947</v>
      </c>
      <c r="V31" s="93">
        <f>'4. BL SDB'!AE10</f>
        <v>0.55297375133569093</v>
      </c>
      <c r="W31" s="93">
        <f>'4. BL SDB'!AF10</f>
        <v>0.61220662302754225</v>
      </c>
      <c r="X31" s="93">
        <f>'4. BL SDB'!AG10</f>
        <v>0.632979073500331</v>
      </c>
      <c r="Y31" s="93">
        <f>'4. BL SDB'!AH10</f>
        <v>0.65139743795513239</v>
      </c>
      <c r="Z31" s="93">
        <f>'4. BL SDB'!AI10</f>
        <v>0.6753789780052768</v>
      </c>
      <c r="AA31" s="93">
        <f>'4. BL SDB'!AJ10</f>
        <v>0.69498184728932522</v>
      </c>
      <c r="AB31" s="93">
        <f>'4. BL SDB'!AK10</f>
        <v>0.71693199057541812</v>
      </c>
      <c r="AC31" s="93">
        <f>'4. BL SDB'!AL10</f>
        <v>0.73756552981736723</v>
      </c>
      <c r="AD31" s="93">
        <f>'4. BL SDB'!AM10</f>
        <v>0.76157471487388029</v>
      </c>
      <c r="AE31" s="93">
        <f>'4. BL SDB'!AN10</f>
        <v>0.7799285976489343</v>
      </c>
      <c r="AF31" s="93">
        <f>'4. BL SDB'!AO10</f>
        <v>0.80043879305942989</v>
      </c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5"/>
      <c r="B35" s="95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x14ac:dyDescent="0.2">
      <c r="A36" s="95"/>
      <c r="B36" s="95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x14ac:dyDescent="0.2">
      <c r="A37" s="95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x14ac:dyDescent="0.2">
      <c r="A38" s="95"/>
      <c r="B38" s="95"/>
      <c r="C38" s="96"/>
      <c r="D38" s="96"/>
      <c r="E38" s="96"/>
      <c r="F38" s="96"/>
      <c r="G38" s="96"/>
      <c r="H38" s="96"/>
      <c r="I38" s="96"/>
      <c r="J38" s="96"/>
      <c r="K38" s="96"/>
      <c r="L38" s="97"/>
      <c r="M38" s="96"/>
      <c r="N38" s="98"/>
      <c r="O38" s="96"/>
      <c r="P38" s="99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x14ac:dyDescent="0.2">
      <c r="A39" s="95"/>
      <c r="B39" s="95"/>
      <c r="C39" s="96"/>
      <c r="D39" s="96"/>
      <c r="E39" s="96"/>
      <c r="F39" s="96"/>
      <c r="G39" s="96"/>
      <c r="H39" s="96"/>
      <c r="I39" s="96"/>
      <c r="J39" s="96"/>
      <c r="K39" s="96"/>
      <c r="L39" s="97"/>
      <c r="M39" s="96"/>
      <c r="N39" s="98"/>
      <c r="O39" s="96"/>
      <c r="P39" s="99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x14ac:dyDescent="0.2">
      <c r="A40" s="95"/>
      <c r="B40" s="95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100"/>
      <c r="B58" s="100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</row>
    <row r="59" spans="1:28" x14ac:dyDescent="0.2">
      <c r="A59" s="100"/>
      <c r="B59" s="100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</row>
    <row r="60" spans="1:28" x14ac:dyDescent="0.2">
      <c r="A60" s="100"/>
      <c r="B60" s="100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</row>
    <row r="61" spans="1:28" x14ac:dyDescent="0.2">
      <c r="A61" s="63"/>
      <c r="B61" s="102"/>
      <c r="C61" s="103"/>
      <c r="D61" s="103"/>
      <c r="E61" s="103"/>
      <c r="F61" s="103"/>
      <c r="G61" s="103"/>
      <c r="H61" s="103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100"/>
      <c r="B62" s="100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</row>
    <row r="63" spans="1:28" x14ac:dyDescent="0.2">
      <c r="A63" s="100"/>
      <c r="B63" s="100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28" ht="45" x14ac:dyDescent="0.2">
      <c r="A65" s="104"/>
      <c r="B65" s="105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106"/>
    </row>
    <row r="66" spans="1:28" x14ac:dyDescent="0.2">
      <c r="A66" s="107"/>
      <c r="B66" s="92" t="s">
        <v>104</v>
      </c>
      <c r="C66" s="93">
        <f>'9. FP SDB'!L10</f>
        <v>-5.9947207878155995E-3</v>
      </c>
      <c r="D66" s="93">
        <f>'9. FP SDB'!M10</f>
        <v>-5.6346656847526821E-3</v>
      </c>
      <c r="E66" s="93">
        <f>'9. FP SDB'!N10</f>
        <v>-1.230284371284468E-2</v>
      </c>
      <c r="F66" s="93">
        <f>'9. FP SDB'!O10</f>
        <v>-1.137672591496186E-2</v>
      </c>
      <c r="G66" s="93">
        <f>'9. FP SDB'!P10</f>
        <v>-1.042955811570323E-3</v>
      </c>
      <c r="H66" s="93">
        <f>'9. FP SDB'!Q10</f>
        <v>8.2507982061268637E-2</v>
      </c>
      <c r="I66" s="93">
        <f>'9. FP SDB'!R10</f>
        <v>0.11129613367630653</v>
      </c>
      <c r="J66" s="93">
        <f>'9. FP SDB'!S10</f>
        <v>0.12945671619034554</v>
      </c>
      <c r="K66" s="93">
        <f>'9. FP SDB'!T10</f>
        <v>0.15672881877984585</v>
      </c>
      <c r="L66" s="93">
        <f>'9. FP SDB'!U10</f>
        <v>0.18149099681249858</v>
      </c>
      <c r="M66" s="93">
        <f>'9. FP SDB'!V10</f>
        <v>0.27140427565573133</v>
      </c>
      <c r="N66" s="93">
        <f>'9. FP SDB'!W10</f>
        <v>0.30719867710643017</v>
      </c>
      <c r="O66" s="93">
        <f>'9. FP SDB'!X10</f>
        <v>0.33958544569395316</v>
      </c>
      <c r="P66" s="93">
        <f>'9. FP SDB'!Y10</f>
        <v>0.37402057371830072</v>
      </c>
      <c r="Q66" s="93">
        <f>'9. FP SDB'!Z10</f>
        <v>0.40619289795489621</v>
      </c>
      <c r="R66" s="93">
        <f>'9. FP SDB'!AA10</f>
        <v>0.4647948527571249</v>
      </c>
      <c r="S66" s="93">
        <f>'9. FP SDB'!AB10</f>
        <v>0.48641248020513189</v>
      </c>
      <c r="T66" s="93">
        <f>'9. FP SDB'!AC10</f>
        <v>0.50783459982500001</v>
      </c>
      <c r="U66" s="93">
        <f>'9. FP SDB'!AD10</f>
        <v>0.52999590768696947</v>
      </c>
      <c r="V66" s="93">
        <f>'9. FP SDB'!AE10</f>
        <v>0.55297375133569093</v>
      </c>
      <c r="W66" s="93">
        <f>'9. FP SDB'!AF10</f>
        <v>0.61220662302754225</v>
      </c>
      <c r="X66" s="93">
        <f>'9. FP SDB'!AG10</f>
        <v>0.632979073500331</v>
      </c>
      <c r="Y66" s="93">
        <f>'9. FP SDB'!AH10</f>
        <v>0.65139743795513239</v>
      </c>
      <c r="Z66" s="93">
        <f>'9. FP SDB'!AI10</f>
        <v>0.6753789780052768</v>
      </c>
      <c r="AA66" s="93">
        <f>'9. FP SDB'!AJ10</f>
        <v>0.69498184728932522</v>
      </c>
      <c r="AB66" s="94"/>
    </row>
    <row r="67" spans="1:28" x14ac:dyDescent="0.2">
      <c r="A67" s="108"/>
      <c r="B67" s="102"/>
      <c r="C67" s="103"/>
      <c r="D67" s="103"/>
      <c r="E67" s="103"/>
      <c r="F67" s="103"/>
      <c r="G67" s="103"/>
      <c r="H67" s="103"/>
      <c r="I67" s="109"/>
      <c r="J67" s="103"/>
      <c r="K67" s="103"/>
      <c r="L67" s="103"/>
      <c r="M67" s="103"/>
      <c r="N67" s="103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28" x14ac:dyDescent="0.2">
      <c r="A68" s="100"/>
      <c r="B68" s="100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</row>
    <row r="69" spans="1:28" x14ac:dyDescent="0.2">
      <c r="A69" s="100"/>
      <c r="B69" s="100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</row>
    <row r="70" spans="1:28" x14ac:dyDescent="0.2">
      <c r="A70" s="100"/>
      <c r="B70" s="100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</row>
    <row r="71" spans="1:28" x14ac:dyDescent="0.2">
      <c r="A71" s="100"/>
      <c r="B71" s="100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</row>
    <row r="72" spans="1:28" x14ac:dyDescent="0.2">
      <c r="A72" s="100"/>
      <c r="B72" s="100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</row>
    <row r="73" spans="1:28" x14ac:dyDescent="0.2">
      <c r="A73" s="100"/>
      <c r="B73" s="100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</row>
    <row r="74" spans="1:28" x14ac:dyDescent="0.2">
      <c r="A74" s="63"/>
      <c r="B74" s="110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28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28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28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28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28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28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100"/>
      <c r="B83" s="100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</row>
    <row r="84" spans="1:28" x14ac:dyDescent="0.2">
      <c r="A84" s="100"/>
      <c r="B84" s="100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</row>
    <row r="85" spans="1:28" x14ac:dyDescent="0.2">
      <c r="A85" s="100"/>
      <c r="B85" s="100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</row>
    <row r="86" spans="1:28" x14ac:dyDescent="0.2">
      <c r="A86" s="100"/>
      <c r="B86" s="100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</row>
    <row r="87" spans="1:28" x14ac:dyDescent="0.2">
      <c r="A87" s="100"/>
      <c r="B87" s="100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</row>
    <row r="88" spans="1:28" x14ac:dyDescent="0.2">
      <c r="A88" s="100"/>
      <c r="B88" s="100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</row>
    <row r="89" spans="1:28" x14ac:dyDescent="0.2">
      <c r="A89" s="100"/>
      <c r="B89" s="100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</row>
    <row r="90" spans="1:28" x14ac:dyDescent="0.2">
      <c r="A90" s="100"/>
      <c r="B90" s="100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</row>
    <row r="91" spans="1:28" x14ac:dyDescent="0.2">
      <c r="A91" s="100"/>
      <c r="B91" s="100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</row>
    <row r="92" spans="1:28" x14ac:dyDescent="0.2">
      <c r="A92" s="100"/>
      <c r="B92" s="100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</row>
    <row r="93" spans="1:28" x14ac:dyDescent="0.2">
      <c r="A93" s="100"/>
      <c r="B93" s="100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</row>
    <row r="94" spans="1:28" x14ac:dyDescent="0.2">
      <c r="A94" s="100"/>
      <c r="B94" s="100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</row>
    <row r="95" spans="1:28" x14ac:dyDescent="0.2">
      <c r="A95" s="100"/>
      <c r="B95" s="100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</row>
    <row r="96" spans="1:28" x14ac:dyDescent="0.2">
      <c r="A96" s="100"/>
      <c r="B96" s="100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</row>
    <row r="97" spans="1:28" x14ac:dyDescent="0.2">
      <c r="A97" s="100"/>
      <c r="B97" s="100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</row>
    <row r="98" spans="1:28" x14ac:dyDescent="0.2">
      <c r="A98" s="100"/>
      <c r="B98" s="100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</row>
    <row r="99" spans="1:28" x14ac:dyDescent="0.2">
      <c r="A99" s="100"/>
      <c r="B99" s="100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</row>
    <row r="100" spans="1:28" x14ac:dyDescent="0.2">
      <c r="A100" s="100"/>
      <c r="B100" s="100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</row>
    <row r="101" spans="1:28" x14ac:dyDescent="0.2">
      <c r="A101" s="100"/>
      <c r="B101" s="100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</row>
    <row r="102" spans="1:28" x14ac:dyDescent="0.2">
      <c r="A102" s="108"/>
      <c r="B102" s="112" t="s">
        <v>4</v>
      </c>
      <c r="C102" s="113"/>
      <c r="D102" s="113"/>
      <c r="E102" s="113"/>
      <c r="F102" s="114"/>
      <c r="G102" s="115"/>
      <c r="H102" s="115"/>
      <c r="I102" s="950" t="str">
        <f>'TITLE PAGE'!D9</f>
        <v>Dŵr Cymru Welsh Water</v>
      </c>
      <c r="J102" s="951"/>
      <c r="K102" s="952"/>
      <c r="L102" s="115"/>
      <c r="M102" s="115"/>
      <c r="N102" s="116"/>
      <c r="O102" s="117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8" t="s">
        <v>106</v>
      </c>
      <c r="C103" s="119"/>
      <c r="D103" s="119"/>
      <c r="E103" s="119"/>
      <c r="F103" s="120"/>
      <c r="G103" s="121"/>
      <c r="H103" s="121"/>
      <c r="I103" s="953" t="str">
        <f>'TITLE PAGE'!D10</f>
        <v>Whitbourne</v>
      </c>
      <c r="J103" s="954"/>
      <c r="K103" s="955"/>
      <c r="L103" s="121"/>
      <c r="M103" s="121"/>
      <c r="N103" s="122"/>
      <c r="O103" s="117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8" t="s">
        <v>6</v>
      </c>
      <c r="C104" s="123"/>
      <c r="D104" s="123"/>
      <c r="E104" s="123"/>
      <c r="F104" s="120"/>
      <c r="G104" s="121"/>
      <c r="H104" s="121"/>
      <c r="I104" s="956">
        <f>'TITLE PAGE'!D11</f>
        <v>8111</v>
      </c>
      <c r="J104" s="957"/>
      <c r="K104" s="958"/>
      <c r="L104" s="121"/>
      <c r="M104" s="121"/>
      <c r="N104" s="122"/>
      <c r="O104" s="117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8" t="s">
        <v>7</v>
      </c>
      <c r="C105" s="119"/>
      <c r="D105" s="119"/>
      <c r="E105" s="119"/>
      <c r="F105" s="120"/>
      <c r="G105" s="121"/>
      <c r="H105" s="121"/>
      <c r="I105" s="124" t="str">
        <f>'TITLE PAGE'!D12</f>
        <v>Dry Year Annual Average</v>
      </c>
      <c r="J105" s="125"/>
      <c r="K105" s="125"/>
      <c r="L105" s="126"/>
      <c r="M105" s="121"/>
      <c r="N105" s="122"/>
      <c r="O105" s="117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8" t="s">
        <v>8</v>
      </c>
      <c r="C106" s="119"/>
      <c r="D106" s="119"/>
      <c r="E106" s="119"/>
      <c r="F106" s="120"/>
      <c r="G106" s="121"/>
      <c r="H106" s="121"/>
      <c r="I106" s="953" t="str">
        <f>'TITLE PAGE'!D13</f>
        <v>1 in 20</v>
      </c>
      <c r="J106" s="954"/>
      <c r="K106" s="955"/>
      <c r="L106" s="121"/>
      <c r="M106" s="121"/>
      <c r="N106" s="122"/>
      <c r="O106" s="117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7"/>
      <c r="C107" s="128"/>
      <c r="D107" s="128"/>
      <c r="E107" s="128"/>
      <c r="F107" s="129"/>
      <c r="G107" s="130"/>
      <c r="H107" s="130"/>
      <c r="I107" s="129"/>
      <c r="J107" s="131"/>
      <c r="K107" s="129"/>
      <c r="L107" s="132"/>
      <c r="M107" s="130"/>
      <c r="N107" s="133"/>
      <c r="O107" s="117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100"/>
      <c r="B108" s="100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</row>
    <row r="109" spans="1:28" x14ac:dyDescent="0.2">
      <c r="A109" s="100"/>
      <c r="B109" s="100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</row>
  </sheetData>
  <mergeCells count="4">
    <mergeCell ref="I102:K102"/>
    <mergeCell ref="I103:K103"/>
    <mergeCell ref="I104:K104"/>
    <mergeCell ref="I106:K106"/>
  </mergeCells>
  <conditionalFormatting sqref="C66:AA66 C31:AF31">
    <cfRule type="cellIs" dxfId="13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9"/>
  <sheetViews>
    <sheetView showGridLines="0" zoomScale="75" zoomScaleNormal="75" workbookViewId="0">
      <selection activeCell="I22" sqref="I22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4"/>
      <c r="B1" s="134"/>
      <c r="C1" s="135" t="s">
        <v>107</v>
      </c>
      <c r="D1" s="135"/>
      <c r="E1" s="136"/>
      <c r="F1" s="137"/>
      <c r="G1" s="138"/>
      <c r="H1" s="139" t="s">
        <v>108</v>
      </c>
      <c r="I1" s="137"/>
      <c r="J1" s="140"/>
      <c r="K1" s="141"/>
    </row>
    <row r="2" spans="1:36" ht="32.25" thickBot="1" x14ac:dyDescent="0.25">
      <c r="A2" s="142"/>
      <c r="B2" s="142"/>
      <c r="C2" s="143" t="s">
        <v>109</v>
      </c>
      <c r="D2" s="190" t="s">
        <v>110</v>
      </c>
      <c r="E2" s="843" t="s">
        <v>111</v>
      </c>
      <c r="F2" s="843" t="s">
        <v>112</v>
      </c>
      <c r="G2" s="843" t="s">
        <v>113</v>
      </c>
      <c r="H2" s="843" t="s">
        <v>114</v>
      </c>
      <c r="I2" s="843" t="s">
        <v>115</v>
      </c>
      <c r="J2" s="844" t="s">
        <v>116</v>
      </c>
      <c r="K2" s="837" t="s">
        <v>782</v>
      </c>
    </row>
    <row r="3" spans="1:36" ht="21.75" customHeight="1" x14ac:dyDescent="0.25">
      <c r="A3" s="145"/>
      <c r="B3" s="145"/>
      <c r="C3" s="522" t="s">
        <v>117</v>
      </c>
      <c r="D3" s="838"/>
      <c r="E3" s="838"/>
      <c r="F3" s="838"/>
      <c r="G3" s="838"/>
      <c r="H3" s="838"/>
      <c r="I3" s="838"/>
      <c r="J3" s="838"/>
      <c r="K3" s="83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  <c r="Y3" s="458"/>
      <c r="Z3" s="458"/>
      <c r="AA3" s="458"/>
      <c r="AB3" s="458"/>
      <c r="AC3" s="458"/>
      <c r="AD3" s="458"/>
      <c r="AE3" s="458"/>
      <c r="AF3" s="458"/>
      <c r="AG3" s="458"/>
      <c r="AH3" s="458"/>
      <c r="AI3" s="458"/>
      <c r="AJ3" s="458"/>
    </row>
    <row r="4" spans="1:36" x14ac:dyDescent="0.2">
      <c r="A4" s="146"/>
      <c r="B4" s="146"/>
      <c r="C4" s="523" t="s">
        <v>118</v>
      </c>
      <c r="D4" s="262" t="s">
        <v>119</v>
      </c>
      <c r="E4" s="262" t="s">
        <v>120</v>
      </c>
      <c r="F4" s="262" t="s">
        <v>120</v>
      </c>
      <c r="G4" s="262" t="s">
        <v>120</v>
      </c>
      <c r="H4" s="845">
        <f>SUM(H5:H6)</f>
        <v>5.1449999999999996</v>
      </c>
      <c r="I4" s="845">
        <f>SUM(I5:I6)</f>
        <v>9.0246575342465754</v>
      </c>
      <c r="J4" s="832" t="s">
        <v>120</v>
      </c>
      <c r="K4" s="846"/>
      <c r="L4" s="458"/>
      <c r="M4" s="458"/>
      <c r="N4" s="458"/>
      <c r="O4" s="458"/>
      <c r="P4" s="458"/>
      <c r="Q4" s="458"/>
      <c r="R4" s="458"/>
      <c r="S4" s="458"/>
      <c r="T4" s="458"/>
      <c r="U4" s="458"/>
      <c r="V4" s="458"/>
      <c r="W4" s="458"/>
      <c r="X4" s="458"/>
      <c r="Y4" s="458"/>
      <c r="Z4" s="458"/>
      <c r="AA4" s="458"/>
      <c r="AB4" s="458"/>
      <c r="AC4" s="458"/>
      <c r="AD4" s="458"/>
      <c r="AE4" s="458"/>
      <c r="AF4" s="458"/>
      <c r="AG4" s="458"/>
      <c r="AH4" s="458"/>
      <c r="AI4" s="458"/>
      <c r="AJ4" s="458"/>
    </row>
    <row r="5" spans="1:36" x14ac:dyDescent="0.2">
      <c r="A5" s="147"/>
      <c r="B5" s="147"/>
      <c r="C5" s="459" t="s">
        <v>120</v>
      </c>
      <c r="D5" s="411" t="s">
        <v>121</v>
      </c>
      <c r="E5" s="460" t="s">
        <v>798</v>
      </c>
      <c r="F5" s="460" t="s">
        <v>799</v>
      </c>
      <c r="G5" s="460" t="s">
        <v>800</v>
      </c>
      <c r="H5" s="878">
        <v>5.1449999999999996</v>
      </c>
      <c r="I5" s="878">
        <v>9.0246575342465754</v>
      </c>
      <c r="J5" s="460" t="s">
        <v>801</v>
      </c>
      <c r="K5" s="460">
        <v>0</v>
      </c>
      <c r="L5" s="458"/>
      <c r="M5" s="458"/>
      <c r="N5" s="458"/>
      <c r="O5" s="458"/>
      <c r="P5" s="458"/>
      <c r="Q5" s="458"/>
      <c r="R5" s="458"/>
      <c r="S5" s="458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</row>
    <row r="6" spans="1:36" x14ac:dyDescent="0.2">
      <c r="A6" s="147"/>
      <c r="B6" s="147"/>
      <c r="C6" s="459"/>
      <c r="D6" s="411" t="s">
        <v>121</v>
      </c>
      <c r="E6" s="525"/>
      <c r="F6" s="434"/>
      <c r="G6" s="434"/>
      <c r="H6" s="433"/>
      <c r="I6" s="453"/>
      <c r="J6" s="834"/>
      <c r="K6" s="839"/>
      <c r="L6" s="458"/>
      <c r="M6" s="458"/>
      <c r="N6" s="458"/>
      <c r="O6" s="458"/>
      <c r="P6" s="458"/>
      <c r="Q6" s="458"/>
      <c r="R6" s="458"/>
      <c r="S6" s="458"/>
      <c r="T6" s="458"/>
      <c r="U6" s="458"/>
      <c r="V6" s="458"/>
      <c r="W6" s="458"/>
      <c r="X6" s="458"/>
      <c r="Y6" s="458"/>
      <c r="Z6" s="458"/>
      <c r="AA6" s="458"/>
      <c r="AB6" s="458"/>
      <c r="AC6" s="458"/>
      <c r="AD6" s="458"/>
      <c r="AE6" s="458"/>
      <c r="AF6" s="458"/>
      <c r="AG6" s="458"/>
      <c r="AH6" s="458"/>
      <c r="AI6" s="458"/>
      <c r="AJ6" s="458"/>
    </row>
    <row r="7" spans="1:36" ht="25.5" x14ac:dyDescent="0.2">
      <c r="A7" s="147"/>
      <c r="B7" s="147"/>
      <c r="C7" s="847" t="s">
        <v>781</v>
      </c>
      <c r="D7" s="831" t="s">
        <v>110</v>
      </c>
      <c r="E7" s="831" t="s">
        <v>111</v>
      </c>
      <c r="F7" s="831" t="s">
        <v>112</v>
      </c>
      <c r="G7" s="831" t="s">
        <v>113</v>
      </c>
      <c r="H7" s="831" t="s">
        <v>126</v>
      </c>
      <c r="I7" s="831" t="s">
        <v>115</v>
      </c>
      <c r="J7" s="835"/>
      <c r="K7" s="839"/>
      <c r="L7" s="458"/>
      <c r="M7" s="458"/>
      <c r="N7" s="458"/>
      <c r="O7" s="458"/>
      <c r="P7" s="458"/>
      <c r="Q7" s="458"/>
      <c r="R7" s="458"/>
      <c r="S7" s="458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</row>
    <row r="8" spans="1:36" x14ac:dyDescent="0.2">
      <c r="A8" s="148"/>
      <c r="B8" s="149"/>
      <c r="C8" s="455" t="s">
        <v>122</v>
      </c>
      <c r="D8" s="456" t="s">
        <v>123</v>
      </c>
      <c r="E8" s="260" t="s">
        <v>120</v>
      </c>
      <c r="F8" s="457" t="s">
        <v>124</v>
      </c>
      <c r="G8" s="260" t="s">
        <v>120</v>
      </c>
      <c r="H8" s="417">
        <f>SUM(H10:H15)</f>
        <v>0</v>
      </c>
      <c r="I8" s="456" t="s">
        <v>120</v>
      </c>
      <c r="J8" s="832" t="s">
        <v>120</v>
      </c>
      <c r="K8" s="842"/>
      <c r="L8" s="458"/>
      <c r="M8" s="458"/>
      <c r="N8" s="458"/>
      <c r="O8" s="458"/>
      <c r="P8" s="458"/>
      <c r="Q8" s="458"/>
      <c r="R8" s="458"/>
      <c r="S8" s="458"/>
      <c r="T8" s="458"/>
      <c r="U8" s="458"/>
      <c r="V8" s="458"/>
      <c r="W8" s="458"/>
      <c r="X8" s="458"/>
      <c r="Y8" s="458"/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8"/>
    </row>
    <row r="9" spans="1:36" x14ac:dyDescent="0.2">
      <c r="A9" s="148"/>
      <c r="B9" s="149"/>
      <c r="C9" s="459" t="s">
        <v>120</v>
      </c>
      <c r="D9" s="411" t="s">
        <v>120</v>
      </c>
      <c r="E9" s="457"/>
      <c r="F9" s="457"/>
      <c r="G9" s="260" t="s">
        <v>120</v>
      </c>
      <c r="H9" s="417">
        <f>SUM(H10:H14)</f>
        <v>0</v>
      </c>
      <c r="I9" s="456" t="s">
        <v>120</v>
      </c>
      <c r="J9" s="832" t="s">
        <v>120</v>
      </c>
      <c r="K9" s="842"/>
      <c r="L9" s="458"/>
      <c r="M9" s="458"/>
      <c r="N9" s="458"/>
      <c r="O9" s="458"/>
      <c r="P9" s="458"/>
      <c r="Q9" s="458"/>
      <c r="R9" s="458"/>
      <c r="S9" s="458"/>
      <c r="T9" s="458"/>
      <c r="U9" s="458"/>
      <c r="V9" s="458"/>
      <c r="W9" s="458"/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</row>
    <row r="10" spans="1:36" x14ac:dyDescent="0.2">
      <c r="A10" s="147"/>
      <c r="B10" s="147"/>
      <c r="C10" s="459" t="s">
        <v>120</v>
      </c>
      <c r="D10" s="411" t="s">
        <v>121</v>
      </c>
      <c r="E10" s="460"/>
      <c r="F10" s="460"/>
      <c r="G10" s="460"/>
      <c r="H10" s="460"/>
      <c r="I10" s="460"/>
      <c r="J10" s="460"/>
      <c r="K10" s="460"/>
      <c r="L10" s="458"/>
      <c r="M10" s="458"/>
      <c r="N10" s="458"/>
      <c r="O10" s="458"/>
      <c r="P10" s="458"/>
      <c r="Q10" s="458"/>
      <c r="R10" s="458"/>
      <c r="S10" s="458"/>
      <c r="T10" s="458"/>
      <c r="U10" s="458"/>
      <c r="V10" s="458"/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</row>
    <row r="11" spans="1:36" x14ac:dyDescent="0.2">
      <c r="A11" s="147"/>
      <c r="B11" s="147"/>
      <c r="C11" s="459" t="s">
        <v>120</v>
      </c>
      <c r="D11" s="411" t="s">
        <v>121</v>
      </c>
      <c r="E11" s="460"/>
      <c r="F11" s="460"/>
      <c r="G11" s="460"/>
      <c r="H11" s="460"/>
      <c r="I11" s="460"/>
      <c r="J11" s="460"/>
      <c r="K11" s="460"/>
      <c r="L11" s="458"/>
      <c r="M11" s="458"/>
      <c r="N11" s="458"/>
      <c r="O11" s="458"/>
      <c r="P11" s="458"/>
      <c r="Q11" s="458"/>
      <c r="R11" s="458"/>
      <c r="S11" s="458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8"/>
    </row>
    <row r="12" spans="1:36" x14ac:dyDescent="0.2">
      <c r="A12" s="147"/>
      <c r="B12" s="147"/>
      <c r="C12" s="459" t="s">
        <v>120</v>
      </c>
      <c r="D12" s="411" t="s">
        <v>121</v>
      </c>
      <c r="E12" s="460"/>
      <c r="F12" s="460"/>
      <c r="G12" s="460"/>
      <c r="H12" s="460"/>
      <c r="I12" s="460"/>
      <c r="J12" s="460"/>
      <c r="K12" s="460"/>
    </row>
    <row r="13" spans="1:36" x14ac:dyDescent="0.2">
      <c r="A13" s="147"/>
      <c r="B13" s="147"/>
      <c r="C13" s="459" t="s">
        <v>120</v>
      </c>
      <c r="D13" s="411" t="s">
        <v>121</v>
      </c>
      <c r="E13" s="460"/>
      <c r="F13" s="461"/>
      <c r="G13" s="462"/>
      <c r="H13" s="463"/>
      <c r="I13" s="464"/>
      <c r="J13" s="833"/>
      <c r="K13" s="840"/>
    </row>
    <row r="14" spans="1:36" x14ac:dyDescent="0.2">
      <c r="A14" s="147"/>
      <c r="B14" s="147"/>
      <c r="C14" s="459" t="s">
        <v>120</v>
      </c>
      <c r="D14" s="411" t="s">
        <v>121</v>
      </c>
      <c r="E14" s="460"/>
      <c r="F14" s="461"/>
      <c r="G14" s="462"/>
      <c r="H14" s="463"/>
      <c r="I14" s="464"/>
      <c r="J14" s="833"/>
      <c r="K14" s="840"/>
    </row>
    <row r="15" spans="1:36" ht="25.5" x14ac:dyDescent="0.2">
      <c r="A15" s="151"/>
      <c r="B15" s="151"/>
      <c r="C15" s="526" t="s">
        <v>125</v>
      </c>
      <c r="D15" s="527" t="s">
        <v>110</v>
      </c>
      <c r="E15" s="528" t="s">
        <v>111</v>
      </c>
      <c r="F15" s="528" t="s">
        <v>112</v>
      </c>
      <c r="G15" s="528" t="s">
        <v>113</v>
      </c>
      <c r="H15" s="528" t="s">
        <v>126</v>
      </c>
      <c r="I15" s="528" t="s">
        <v>115</v>
      </c>
      <c r="J15" s="836" t="s">
        <v>127</v>
      </c>
      <c r="K15" s="840"/>
    </row>
    <row r="16" spans="1:36" x14ac:dyDescent="0.2">
      <c r="A16" s="152"/>
      <c r="B16" s="149"/>
      <c r="C16" s="455" t="s">
        <v>128</v>
      </c>
      <c r="D16" s="456" t="s">
        <v>129</v>
      </c>
      <c r="E16" s="456" t="s">
        <v>120</v>
      </c>
      <c r="F16" s="456" t="s">
        <v>120</v>
      </c>
      <c r="G16" s="456" t="s">
        <v>120</v>
      </c>
      <c r="H16" s="524">
        <f>SUM(H17:H22)</f>
        <v>0</v>
      </c>
      <c r="I16" s="524">
        <f>SUM(I17:I22)</f>
        <v>0</v>
      </c>
      <c r="J16" s="832" t="s">
        <v>120</v>
      </c>
      <c r="K16" s="841"/>
    </row>
    <row r="17" spans="1:11" x14ac:dyDescent="0.2">
      <c r="A17" s="147"/>
      <c r="B17" s="147"/>
      <c r="C17" s="459"/>
      <c r="D17" s="411" t="s">
        <v>121</v>
      </c>
      <c r="E17" s="460"/>
      <c r="F17" s="460"/>
      <c r="G17" s="460"/>
      <c r="H17" s="878"/>
      <c r="I17" s="878"/>
      <c r="J17" s="460"/>
      <c r="K17" s="460"/>
    </row>
    <row r="18" spans="1:11" x14ac:dyDescent="0.2">
      <c r="A18" s="147"/>
      <c r="B18" s="147"/>
      <c r="C18" s="459"/>
      <c r="D18" s="411"/>
      <c r="E18" s="460"/>
      <c r="F18" s="460"/>
      <c r="G18" s="460"/>
      <c r="H18" s="460"/>
      <c r="I18" s="460"/>
      <c r="J18" s="460"/>
      <c r="K18" s="460"/>
    </row>
    <row r="19" spans="1:11" x14ac:dyDescent="0.2">
      <c r="A19" s="147"/>
      <c r="B19" s="147"/>
      <c r="C19" s="459"/>
      <c r="D19" s="411"/>
      <c r="E19" s="460"/>
      <c r="F19" s="460"/>
      <c r="G19" s="460"/>
      <c r="H19" s="460"/>
      <c r="I19" s="460"/>
      <c r="J19" s="460"/>
      <c r="K19" s="460"/>
    </row>
    <row r="20" spans="1:11" x14ac:dyDescent="0.2">
      <c r="A20" s="147"/>
      <c r="B20" s="147"/>
      <c r="C20" s="459"/>
      <c r="D20" s="411"/>
      <c r="E20" s="460"/>
      <c r="F20" s="460"/>
      <c r="G20" s="460"/>
      <c r="H20" s="460"/>
      <c r="I20" s="460"/>
      <c r="J20" s="460"/>
      <c r="K20" s="460"/>
    </row>
    <row r="21" spans="1:11" x14ac:dyDescent="0.2">
      <c r="A21" s="147"/>
      <c r="B21" s="147"/>
      <c r="C21" s="459"/>
      <c r="D21" s="411"/>
      <c r="E21" s="460"/>
      <c r="F21" s="460"/>
      <c r="G21" s="460"/>
      <c r="H21" s="460"/>
      <c r="I21" s="460"/>
      <c r="J21" s="460"/>
      <c r="K21" s="460"/>
    </row>
    <row r="22" spans="1:11" x14ac:dyDescent="0.2">
      <c r="A22" s="147"/>
      <c r="B22" s="147"/>
      <c r="C22" s="459" t="s">
        <v>120</v>
      </c>
      <c r="D22" s="411" t="s">
        <v>121</v>
      </c>
      <c r="E22" s="460"/>
      <c r="F22" s="460"/>
      <c r="G22" s="460"/>
      <c r="H22" s="460"/>
      <c r="I22" s="460"/>
      <c r="J22" s="460"/>
      <c r="K22" s="460"/>
    </row>
    <row r="23" spans="1:11" ht="25.5" x14ac:dyDescent="0.2">
      <c r="A23" s="152"/>
      <c r="B23" s="149"/>
      <c r="C23" s="529" t="s">
        <v>130</v>
      </c>
      <c r="D23" s="527" t="s">
        <v>110</v>
      </c>
      <c r="E23" s="528" t="s">
        <v>111</v>
      </c>
      <c r="F23" s="528" t="s">
        <v>112</v>
      </c>
      <c r="G23" s="528" t="s">
        <v>113</v>
      </c>
      <c r="H23" s="528" t="s">
        <v>126</v>
      </c>
      <c r="I23" s="528" t="s">
        <v>115</v>
      </c>
      <c r="J23" s="836" t="s">
        <v>131</v>
      </c>
      <c r="K23" s="840"/>
    </row>
    <row r="24" spans="1:11" x14ac:dyDescent="0.2">
      <c r="A24" s="152"/>
      <c r="B24" s="149"/>
      <c r="C24" s="455" t="s">
        <v>132</v>
      </c>
      <c r="D24" s="456" t="s">
        <v>133</v>
      </c>
      <c r="E24" s="456" t="s">
        <v>120</v>
      </c>
      <c r="F24" s="456" t="s">
        <v>120</v>
      </c>
      <c r="G24" s="456" t="s">
        <v>120</v>
      </c>
      <c r="H24" s="524">
        <f>SUM(H17:H22)</f>
        <v>0</v>
      </c>
      <c r="I24" s="524">
        <f>SUM(I17:I22)</f>
        <v>0</v>
      </c>
      <c r="J24" s="832" t="s">
        <v>120</v>
      </c>
      <c r="K24" s="841"/>
    </row>
    <row r="25" spans="1:11" x14ac:dyDescent="0.2">
      <c r="A25" s="152"/>
      <c r="B25" s="149"/>
      <c r="C25" s="459"/>
      <c r="D25" s="411" t="s">
        <v>121</v>
      </c>
      <c r="E25" s="460"/>
      <c r="F25" s="461"/>
      <c r="G25" s="462"/>
      <c r="H25" s="463"/>
      <c r="I25" s="464"/>
      <c r="J25" s="833"/>
      <c r="K25" s="840"/>
    </row>
    <row r="26" spans="1:11" x14ac:dyDescent="0.2">
      <c r="A26" s="152"/>
      <c r="B26" s="149"/>
      <c r="C26" s="459"/>
      <c r="D26" s="411"/>
      <c r="E26" s="460"/>
      <c r="F26" s="461"/>
      <c r="G26" s="462"/>
      <c r="H26" s="463"/>
      <c r="I26" s="464"/>
      <c r="J26" s="833"/>
      <c r="K26" s="840"/>
    </row>
    <row r="27" spans="1:11" x14ac:dyDescent="0.2">
      <c r="A27" s="152"/>
      <c r="B27" s="149"/>
      <c r="C27" s="459"/>
      <c r="D27" s="411"/>
      <c r="E27" s="460"/>
      <c r="F27" s="461"/>
      <c r="G27" s="462"/>
      <c r="H27" s="463"/>
      <c r="I27" s="464"/>
      <c r="J27" s="833"/>
      <c r="K27" s="840"/>
    </row>
    <row r="28" spans="1:11" x14ac:dyDescent="0.2">
      <c r="A28" s="152"/>
      <c r="B28" s="149"/>
      <c r="C28" s="459"/>
      <c r="D28" s="411"/>
      <c r="E28" s="460"/>
      <c r="F28" s="461"/>
      <c r="G28" s="462"/>
      <c r="H28" s="463"/>
      <c r="I28" s="464"/>
      <c r="J28" s="833"/>
      <c r="K28" s="840"/>
    </row>
    <row r="29" spans="1:11" x14ac:dyDescent="0.2">
      <c r="A29" s="152"/>
      <c r="B29" s="149"/>
      <c r="C29" s="459"/>
      <c r="D29" s="411"/>
      <c r="E29" s="460"/>
      <c r="F29" s="461"/>
      <c r="G29" s="462"/>
      <c r="H29" s="463"/>
      <c r="I29" s="464"/>
      <c r="J29" s="833"/>
      <c r="K29" s="840"/>
    </row>
    <row r="30" spans="1:11" x14ac:dyDescent="0.2">
      <c r="A30" s="152"/>
      <c r="B30" s="149"/>
      <c r="C30" s="459" t="s">
        <v>120</v>
      </c>
      <c r="D30" s="411" t="s">
        <v>121</v>
      </c>
      <c r="E30" s="460"/>
      <c r="F30" s="461"/>
      <c r="G30" s="462"/>
      <c r="H30" s="463"/>
      <c r="I30" s="464"/>
      <c r="J30" s="833"/>
      <c r="K30" s="840"/>
    </row>
    <row r="31" spans="1:11" x14ac:dyDescent="0.2">
      <c r="A31" s="153"/>
      <c r="B31" s="154"/>
      <c r="C31" s="150" t="s">
        <v>120</v>
      </c>
      <c r="D31" s="150" t="s">
        <v>120</v>
      </c>
      <c r="E31" s="150" t="s">
        <v>120</v>
      </c>
      <c r="F31" s="150" t="s">
        <v>120</v>
      </c>
      <c r="G31" s="150" t="s">
        <v>120</v>
      </c>
      <c r="H31" s="150" t="s">
        <v>120</v>
      </c>
      <c r="I31" s="150" t="s">
        <v>120</v>
      </c>
      <c r="J31" s="155" t="s">
        <v>120</v>
      </c>
      <c r="K31" s="150"/>
    </row>
    <row r="32" spans="1:11" x14ac:dyDescent="0.2">
      <c r="A32" s="151"/>
      <c r="B32" s="151"/>
      <c r="C32" s="156" t="s">
        <v>4</v>
      </c>
      <c r="D32" s="157"/>
      <c r="E32" s="158" t="str">
        <f>'TITLE PAGE'!D9</f>
        <v>Dŵr Cymru Welsh Water</v>
      </c>
      <c r="F32" s="150"/>
      <c r="G32" s="150"/>
      <c r="H32" s="150"/>
      <c r="I32" s="150"/>
      <c r="J32" s="159"/>
      <c r="K32" s="150"/>
    </row>
    <row r="33" spans="1:11" x14ac:dyDescent="0.2">
      <c r="A33" s="151"/>
      <c r="B33" s="151"/>
      <c r="C33" s="160" t="s">
        <v>5</v>
      </c>
      <c r="D33" s="161"/>
      <c r="E33" s="162" t="str">
        <f>'TITLE PAGE'!D10</f>
        <v>Whitbourne</v>
      </c>
      <c r="F33" s="150"/>
      <c r="G33" s="150"/>
      <c r="H33" s="150"/>
      <c r="I33" s="150"/>
      <c r="J33" s="155"/>
      <c r="K33" s="163"/>
    </row>
    <row r="34" spans="1:11" x14ac:dyDescent="0.2">
      <c r="A34" s="151"/>
      <c r="B34" s="151"/>
      <c r="C34" s="160" t="s">
        <v>6</v>
      </c>
      <c r="D34" s="164"/>
      <c r="E34" s="165">
        <f>'TITLE PAGE'!D11</f>
        <v>8111</v>
      </c>
      <c r="F34" s="166"/>
      <c r="G34" s="166"/>
      <c r="H34" s="166"/>
      <c r="I34" s="166"/>
      <c r="J34" s="167"/>
      <c r="K34" s="163"/>
    </row>
    <row r="35" spans="1:11" x14ac:dyDescent="0.2">
      <c r="A35" s="151"/>
      <c r="B35" s="151"/>
      <c r="C35" s="160" t="s">
        <v>7</v>
      </c>
      <c r="D35" s="161"/>
      <c r="E35" s="162" t="str">
        <f>'TITLE PAGE'!D12</f>
        <v>Dry Year Annual Average</v>
      </c>
      <c r="F35" s="150"/>
      <c r="G35" s="150"/>
      <c r="H35" s="150"/>
      <c r="I35" s="150"/>
      <c r="J35" s="167"/>
      <c r="K35" s="163"/>
    </row>
    <row r="36" spans="1:11" x14ac:dyDescent="0.2">
      <c r="A36" s="151"/>
      <c r="B36" s="151"/>
      <c r="C36" s="168" t="s">
        <v>8</v>
      </c>
      <c r="D36" s="169"/>
      <c r="E36" s="170" t="str">
        <f>'TITLE PAGE'!D13</f>
        <v>1 in 20</v>
      </c>
      <c r="F36" s="150"/>
      <c r="G36" s="150"/>
      <c r="H36" s="150"/>
      <c r="I36" s="150"/>
      <c r="J36" s="171"/>
      <c r="K36" s="163"/>
    </row>
    <row r="37" spans="1:11" x14ac:dyDescent="0.2">
      <c r="A37" s="172"/>
      <c r="B37" s="172"/>
      <c r="C37" s="173"/>
      <c r="D37" s="173"/>
      <c r="E37" s="173"/>
      <c r="F37" s="174"/>
      <c r="G37" s="173"/>
      <c r="H37" s="173"/>
      <c r="I37" s="173"/>
      <c r="J37" s="175"/>
      <c r="K37" s="163"/>
    </row>
    <row r="38" spans="1:11" x14ac:dyDescent="0.2">
      <c r="A38" s="172"/>
      <c r="B38" s="172"/>
      <c r="C38" s="173"/>
      <c r="D38" s="173"/>
      <c r="E38" s="173"/>
      <c r="F38" s="174"/>
      <c r="G38" s="173"/>
      <c r="H38" s="173"/>
      <c r="I38" s="173"/>
      <c r="J38" s="175"/>
      <c r="K38" s="163"/>
    </row>
    <row r="39" spans="1:11" ht="18" x14ac:dyDescent="0.25">
      <c r="A39" s="172"/>
      <c r="B39" s="172"/>
      <c r="C39" s="176" t="s">
        <v>134</v>
      </c>
      <c r="D39" s="173"/>
      <c r="E39" s="173"/>
      <c r="F39" s="174"/>
      <c r="G39" s="173"/>
      <c r="H39" s="173"/>
      <c r="I39" s="173"/>
      <c r="J39" s="175"/>
      <c r="K39" s="177"/>
    </row>
  </sheetData>
  <dataValidations disablePrompts="1" count="1">
    <dataValidation type="list" allowBlank="1" showInputMessage="1" showErrorMessage="1" sqref="G6">
      <formula1>Source_Types</formula1>
    </dataValidation>
  </dataValidations>
  <pageMargins left="0.7" right="0.7" top="0.75" bottom="0.75" header="0.3" footer="0.3"/>
  <pageSetup paperSize="9" scale="36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topLeftCell="A10" zoomScale="75" zoomScaleNormal="75" workbookViewId="0">
      <selection activeCell="H20" sqref="H20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4"/>
      <c r="B1" s="178"/>
      <c r="C1" s="179" t="s">
        <v>135</v>
      </c>
      <c r="D1" s="180"/>
      <c r="E1" s="181"/>
      <c r="F1" s="182"/>
      <c r="G1" s="182"/>
      <c r="H1" s="183"/>
      <c r="I1" s="959"/>
      <c r="J1" s="960"/>
      <c r="K1" s="184"/>
      <c r="L1" s="185"/>
      <c r="M1" s="183"/>
      <c r="N1" s="182"/>
      <c r="O1" s="183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6"/>
      <c r="AI1" s="184"/>
      <c r="AJ1" s="184"/>
      <c r="AK1" s="184"/>
      <c r="AL1" s="184"/>
      <c r="AM1" s="184"/>
      <c r="AN1" s="184"/>
      <c r="AO1" s="184"/>
    </row>
    <row r="2" spans="1:41" ht="27" customHeight="1" thickBot="1" x14ac:dyDescent="0.25">
      <c r="A2" s="187"/>
      <c r="B2" s="188"/>
      <c r="C2" s="143" t="s">
        <v>109</v>
      </c>
      <c r="D2" s="144" t="s">
        <v>136</v>
      </c>
      <c r="E2" s="189" t="s">
        <v>110</v>
      </c>
      <c r="F2" s="144" t="s">
        <v>137</v>
      </c>
      <c r="G2" s="190" t="s">
        <v>138</v>
      </c>
      <c r="H2" s="191" t="str">
        <f>'TITLE PAGE'!D14</f>
        <v>2015-16</v>
      </c>
      <c r="I2" s="192" t="str">
        <f>'WRZ summary'!E5</f>
        <v>For info 2017-18</v>
      </c>
      <c r="J2" s="193" t="str">
        <f>'WRZ summary'!F5</f>
        <v>For info 2018-19</v>
      </c>
      <c r="K2" s="193" t="str">
        <f>'WRZ summary'!G5</f>
        <v>For info 2019-20</v>
      </c>
      <c r="L2" s="194" t="str">
        <f>'WRZ summary'!H5</f>
        <v>2020-21</v>
      </c>
      <c r="M2" s="194" t="str">
        <f>'WRZ summary'!I5</f>
        <v>2021-22</v>
      </c>
      <c r="N2" s="194" t="str">
        <f>'WRZ summary'!J5</f>
        <v>2022-23</v>
      </c>
      <c r="O2" s="194" t="str">
        <f>'WRZ summary'!K5</f>
        <v>2023-24</v>
      </c>
      <c r="P2" s="194" t="str">
        <f>'WRZ summary'!L5</f>
        <v>2024-25</v>
      </c>
      <c r="Q2" s="194" t="str">
        <f>'WRZ summary'!M5</f>
        <v>2025-26</v>
      </c>
      <c r="R2" s="194" t="str">
        <f>'WRZ summary'!N5</f>
        <v>2026-27</v>
      </c>
      <c r="S2" s="194" t="str">
        <f>'WRZ summary'!O5</f>
        <v>2027-28</v>
      </c>
      <c r="T2" s="194" t="str">
        <f>'WRZ summary'!P5</f>
        <v>2028-29</v>
      </c>
      <c r="U2" s="194" t="str">
        <f>'WRZ summary'!Q5</f>
        <v>2029-30</v>
      </c>
      <c r="V2" s="194" t="str">
        <f>'WRZ summary'!R5</f>
        <v>2030-31</v>
      </c>
      <c r="W2" s="194" t="str">
        <f>'WRZ summary'!S5</f>
        <v>2031-32</v>
      </c>
      <c r="X2" s="194" t="str">
        <f>'WRZ summary'!T5</f>
        <v>2032-33</v>
      </c>
      <c r="Y2" s="194" t="str">
        <f>'WRZ summary'!U5</f>
        <v>2033-34</v>
      </c>
      <c r="Z2" s="194" t="str">
        <f>'WRZ summary'!V5</f>
        <v>2034-35</v>
      </c>
      <c r="AA2" s="194" t="str">
        <f>'WRZ summary'!W5</f>
        <v>2035-36</v>
      </c>
      <c r="AB2" s="194" t="str">
        <f>'WRZ summary'!X5</f>
        <v>2036-37</v>
      </c>
      <c r="AC2" s="194" t="str">
        <f>'WRZ summary'!Y5</f>
        <v>2037-38</v>
      </c>
      <c r="AD2" s="194" t="str">
        <f>'WRZ summary'!Z5</f>
        <v>2038-39</v>
      </c>
      <c r="AE2" s="194" t="str">
        <f>'WRZ summary'!AA5</f>
        <v>2039-40</v>
      </c>
      <c r="AF2" s="194" t="str">
        <f>'WRZ summary'!AB5</f>
        <v>2040-41</v>
      </c>
      <c r="AG2" s="194" t="str">
        <f>'WRZ summary'!AC5</f>
        <v>2041-42</v>
      </c>
      <c r="AH2" s="194" t="str">
        <f>'WRZ summary'!AD5</f>
        <v>2042-43</v>
      </c>
      <c r="AI2" s="194" t="str">
        <f>'WRZ summary'!AE5</f>
        <v>2043-44</v>
      </c>
      <c r="AJ2" s="194" t="str">
        <f>'WRZ summary'!AF5</f>
        <v>2044-45</v>
      </c>
      <c r="AK2" s="194" t="str">
        <f>'WRZ summary'!AG5</f>
        <v>2045-46</v>
      </c>
      <c r="AL2" s="194" t="str">
        <f>'WRZ summary'!AH5</f>
        <v>2046-47</v>
      </c>
      <c r="AM2" s="194" t="str">
        <f>'WRZ summary'!AI5</f>
        <v>2047-48</v>
      </c>
      <c r="AN2" s="194" t="str">
        <f>'WRZ summary'!AJ5</f>
        <v>2048-49</v>
      </c>
      <c r="AO2" s="194" t="str">
        <f>'WRZ summary'!AK5</f>
        <v>2049-50</v>
      </c>
    </row>
    <row r="3" spans="1:41" ht="27" customHeight="1" x14ac:dyDescent="0.2">
      <c r="A3" s="196"/>
      <c r="B3" s="863"/>
      <c r="C3" s="512" t="s">
        <v>139</v>
      </c>
      <c r="D3" s="867" t="s">
        <v>140</v>
      </c>
      <c r="E3" s="513" t="s">
        <v>121</v>
      </c>
      <c r="F3" s="514" t="s">
        <v>72</v>
      </c>
      <c r="G3" s="514">
        <v>2</v>
      </c>
      <c r="H3" s="515">
        <v>4.8878383561643837</v>
      </c>
      <c r="I3" s="927">
        <f>'4. BL SDB'!I3+I25+I10+I24-I7-I4</f>
        <v>4.8629827740212717</v>
      </c>
      <c r="J3" s="927">
        <f>'4. BL SDB'!J3+J25+J10+J24-J7-J4</f>
        <v>4.8568666633148494</v>
      </c>
      <c r="K3" s="927">
        <f>'4. BL SDB'!K3+K25+K10+K24-K7-K4</f>
        <v>4.8503679077886908</v>
      </c>
      <c r="L3" s="516">
        <f>'4. BL SDB'!L3+L25+L10+L24-L7-L4</f>
        <v>4.8429478747037322</v>
      </c>
      <c r="M3" s="516">
        <f>'4. BL SDB'!M3+M25+M10+M24-M7-M4</f>
        <v>4.834441243132682</v>
      </c>
      <c r="N3" s="516">
        <f>'4. BL SDB'!N3+N25+N10+N24-N7-N4</f>
        <v>4.8337176707653784</v>
      </c>
      <c r="O3" s="516">
        <f>'4. BL SDB'!O3+O25+O10+O24-O7-O4</f>
        <v>4.829067021087476</v>
      </c>
      <c r="P3" s="516">
        <f>'4. BL SDB'!P3+P25+P10+P24-P7-P4</f>
        <v>4.8124794913677214</v>
      </c>
      <c r="Q3" s="516">
        <f>'4. BL SDB'!Q3+Q25+Q10+Q24-Q7-Q4</f>
        <v>4.7931303045613651</v>
      </c>
      <c r="R3" s="516">
        <f>'4. BL SDB'!R3+R25+R10+R24-R7-R4</f>
        <v>4.759472541935815</v>
      </c>
      <c r="S3" s="516">
        <f>'4. BL SDB'!S3+S25+S10+S24-S7-S4</f>
        <v>4.7397321140498443</v>
      </c>
      <c r="T3" s="516">
        <f>'4. BL SDB'!T3+T25+T10+T24-T7-T4</f>
        <v>4.7120666689316542</v>
      </c>
      <c r="U3" s="516">
        <f>'4. BL SDB'!U3+U25+U10+U24-U7-U4</f>
        <v>4.6839002718900309</v>
      </c>
      <c r="V3" s="516">
        <f>'4. BL SDB'!V3+V25+V10+V24-V7-V4</f>
        <v>4.6360929079633584</v>
      </c>
      <c r="W3" s="516">
        <f>'4. BL SDB'!W3+W25+W10+W24-W7-W4</f>
        <v>4.5881306734752485</v>
      </c>
      <c r="X3" s="516">
        <f>'4. BL SDB'!X3+X25+X10+X24-X7-X4</f>
        <v>4.5407729466671514</v>
      </c>
      <c r="Y3" s="516">
        <f>'4. BL SDB'!Y3+Y25+Y10+Y24-Y7-Y4</f>
        <v>4.4942521944229048</v>
      </c>
      <c r="Z3" s="516">
        <f>'4. BL SDB'!Z3+Z25+Z10+Z24-Z7-Z4</f>
        <v>4.4481927902898164</v>
      </c>
      <c r="AA3" s="516">
        <f>'4. BL SDB'!AA3+AA25+AA10+AA24-AA7-AA4</f>
        <v>4.4136287431402357</v>
      </c>
      <c r="AB3" s="516">
        <f>'4. BL SDB'!AB3+AB25+AB10+AB24-AB7-AB4</f>
        <v>4.3787490024350637</v>
      </c>
      <c r="AC3" s="516">
        <f>'4. BL SDB'!AC3+AC25+AC10+AC24-AC7-AC4</f>
        <v>4.3434701902136901</v>
      </c>
      <c r="AD3" s="516">
        <f>'4. BL SDB'!AD3+AD25+AD10+AD24-AD7-AD4</f>
        <v>4.3077907504006649</v>
      </c>
      <c r="AE3" s="516">
        <f>'4. BL SDB'!AE3+AE25+AE10+AE24-AE7-AE4</f>
        <v>4.2718250227927994</v>
      </c>
      <c r="AF3" s="516">
        <f>'4. BL SDB'!AF3+AF25+AF10+AF24-AF7-AF4</f>
        <v>4.2355779155925424</v>
      </c>
      <c r="AG3" s="516">
        <f>'4. BL SDB'!AG3+AG25+AG10+AG24-AG7-AG4</f>
        <v>4.1990527057156175</v>
      </c>
      <c r="AH3" s="516">
        <f>'4. BL SDB'!AH3+AH25+AH10+AH24-AH7-AH4</f>
        <v>4.1622569998264964</v>
      </c>
      <c r="AI3" s="516">
        <f>'4. BL SDB'!AI3+AI25+AI10+AI24-AI7-AI4</f>
        <v>4.1252559288203257</v>
      </c>
      <c r="AJ3" s="517">
        <f>'4. BL SDB'!AJ3+AJ25+AJ10+AJ24-AJ7-AJ4</f>
        <v>4.0880399998770622</v>
      </c>
      <c r="AK3" s="517">
        <f>'4. BL SDB'!AK3+AK25+AK10+AK24-AK7-AK4</f>
        <v>4.0511400628859962</v>
      </c>
      <c r="AL3" s="517">
        <f>'4. BL SDB'!AL3+AL25+AL10+AL24-AL7-AL4</f>
        <v>4.0143077976519432</v>
      </c>
      <c r="AM3" s="517">
        <f>'4. BL SDB'!AM3+AM25+AM10+AM24-AM7-AM4</f>
        <v>3.9773967804185837</v>
      </c>
      <c r="AN3" s="517">
        <f>'4. BL SDB'!AN3+AN25+AN10+AN24-AN7-AN4</f>
        <v>3.9402324369043233</v>
      </c>
      <c r="AO3" s="517">
        <f>'4. BL SDB'!AO3+AO25+AO10+AO24-AO7-AO4</f>
        <v>3.9028224270555052</v>
      </c>
    </row>
    <row r="4" spans="1:41" ht="27" customHeight="1" x14ac:dyDescent="0.2">
      <c r="A4" s="197"/>
      <c r="B4" s="961" t="s">
        <v>141</v>
      </c>
      <c r="C4" s="454" t="s">
        <v>142</v>
      </c>
      <c r="D4" s="518" t="s">
        <v>143</v>
      </c>
      <c r="E4" s="519" t="s">
        <v>144</v>
      </c>
      <c r="F4" s="349" t="s">
        <v>72</v>
      </c>
      <c r="G4" s="349">
        <v>2</v>
      </c>
      <c r="H4" s="318">
        <f>SUM(H5:H6)</f>
        <v>0</v>
      </c>
      <c r="I4" s="926">
        <f t="shared" ref="I4:AJ4" si="0">SUM(I5:I6)</f>
        <v>0</v>
      </c>
      <c r="J4" s="926">
        <f t="shared" si="0"/>
        <v>0</v>
      </c>
      <c r="K4" s="926">
        <f t="shared" si="0"/>
        <v>0</v>
      </c>
      <c r="L4" s="417">
        <f t="shared" si="0"/>
        <v>0</v>
      </c>
      <c r="M4" s="417">
        <f t="shared" si="0"/>
        <v>0</v>
      </c>
      <c r="N4" s="417">
        <f t="shared" si="0"/>
        <v>0</v>
      </c>
      <c r="O4" s="417">
        <f t="shared" si="0"/>
        <v>0</v>
      </c>
      <c r="P4" s="417">
        <f t="shared" si="0"/>
        <v>0</v>
      </c>
      <c r="Q4" s="417">
        <f t="shared" si="0"/>
        <v>0</v>
      </c>
      <c r="R4" s="417">
        <f t="shared" si="0"/>
        <v>0</v>
      </c>
      <c r="S4" s="417">
        <f t="shared" si="0"/>
        <v>0</v>
      </c>
      <c r="T4" s="417">
        <f t="shared" si="0"/>
        <v>0</v>
      </c>
      <c r="U4" s="417">
        <f t="shared" si="0"/>
        <v>0</v>
      </c>
      <c r="V4" s="417">
        <f t="shared" si="0"/>
        <v>0</v>
      </c>
      <c r="W4" s="417">
        <f t="shared" si="0"/>
        <v>0</v>
      </c>
      <c r="X4" s="417">
        <f t="shared" si="0"/>
        <v>0</v>
      </c>
      <c r="Y4" s="417">
        <f t="shared" si="0"/>
        <v>0</v>
      </c>
      <c r="Z4" s="417">
        <f t="shared" si="0"/>
        <v>0</v>
      </c>
      <c r="AA4" s="417">
        <f t="shared" si="0"/>
        <v>0</v>
      </c>
      <c r="AB4" s="417">
        <f t="shared" si="0"/>
        <v>0</v>
      </c>
      <c r="AC4" s="417">
        <f t="shared" si="0"/>
        <v>0</v>
      </c>
      <c r="AD4" s="417">
        <f t="shared" si="0"/>
        <v>0</v>
      </c>
      <c r="AE4" s="417">
        <f t="shared" si="0"/>
        <v>0</v>
      </c>
      <c r="AF4" s="417">
        <f t="shared" si="0"/>
        <v>0</v>
      </c>
      <c r="AG4" s="417">
        <f t="shared" si="0"/>
        <v>0</v>
      </c>
      <c r="AH4" s="417">
        <f t="shared" si="0"/>
        <v>0</v>
      </c>
      <c r="AI4" s="417">
        <f t="shared" si="0"/>
        <v>0</v>
      </c>
      <c r="AJ4" s="435">
        <f t="shared" si="0"/>
        <v>0</v>
      </c>
      <c r="AK4" s="435">
        <f t="shared" ref="AK4:AO4" si="1">SUM(AK5:AK6)</f>
        <v>0</v>
      </c>
      <c r="AL4" s="435">
        <f>SUM(AL5:AL6)</f>
        <v>0</v>
      </c>
      <c r="AM4" s="435">
        <f t="shared" si="1"/>
        <v>0</v>
      </c>
      <c r="AN4" s="435">
        <f t="shared" si="1"/>
        <v>0</v>
      </c>
      <c r="AO4" s="435">
        <f t="shared" si="1"/>
        <v>0</v>
      </c>
    </row>
    <row r="5" spans="1:41" ht="27" customHeight="1" x14ac:dyDescent="0.2">
      <c r="A5" s="198"/>
      <c r="B5" s="961"/>
      <c r="C5" s="448" t="s">
        <v>145</v>
      </c>
      <c r="D5" s="505" t="s">
        <v>146</v>
      </c>
      <c r="E5" s="437" t="s">
        <v>121</v>
      </c>
      <c r="F5" s="438" t="s">
        <v>72</v>
      </c>
      <c r="G5" s="450">
        <v>2</v>
      </c>
      <c r="H5" s="412">
        <v>0</v>
      </c>
      <c r="I5" s="925">
        <v>0</v>
      </c>
      <c r="J5" s="925">
        <v>0</v>
      </c>
      <c r="K5" s="925">
        <v>0</v>
      </c>
      <c r="L5" s="298">
        <v>0</v>
      </c>
      <c r="M5" s="298">
        <v>0</v>
      </c>
      <c r="N5" s="298">
        <v>0</v>
      </c>
      <c r="O5" s="298">
        <v>0</v>
      </c>
      <c r="P5" s="298">
        <v>0</v>
      </c>
      <c r="Q5" s="298">
        <v>0</v>
      </c>
      <c r="R5" s="298">
        <v>0</v>
      </c>
      <c r="S5" s="298">
        <v>0</v>
      </c>
      <c r="T5" s="298">
        <v>0</v>
      </c>
      <c r="U5" s="298">
        <v>0</v>
      </c>
      <c r="V5" s="298">
        <v>0</v>
      </c>
      <c r="W5" s="298">
        <v>0</v>
      </c>
      <c r="X5" s="298">
        <v>0</v>
      </c>
      <c r="Y5" s="298">
        <v>0</v>
      </c>
      <c r="Z5" s="298">
        <v>0</v>
      </c>
      <c r="AA5" s="298">
        <v>0</v>
      </c>
      <c r="AB5" s="298">
        <v>0</v>
      </c>
      <c r="AC5" s="298">
        <v>0</v>
      </c>
      <c r="AD5" s="298">
        <v>0</v>
      </c>
      <c r="AE5" s="298">
        <v>0</v>
      </c>
      <c r="AF5" s="298">
        <v>0</v>
      </c>
      <c r="AG5" s="298">
        <v>0</v>
      </c>
      <c r="AH5" s="298">
        <v>0</v>
      </c>
      <c r="AI5" s="298">
        <v>0</v>
      </c>
      <c r="AJ5" s="864">
        <v>0</v>
      </c>
      <c r="AK5" s="864">
        <v>0</v>
      </c>
      <c r="AL5" s="864">
        <v>0</v>
      </c>
      <c r="AM5" s="864">
        <v>0</v>
      </c>
      <c r="AN5" s="864">
        <v>0</v>
      </c>
      <c r="AO5" s="864">
        <v>0</v>
      </c>
    </row>
    <row r="6" spans="1:41" ht="27" customHeight="1" x14ac:dyDescent="0.2">
      <c r="A6" s="199"/>
      <c r="B6" s="961"/>
      <c r="C6" s="520" t="s">
        <v>120</v>
      </c>
      <c r="D6" s="428" t="s">
        <v>120</v>
      </c>
      <c r="E6" s="452" t="s">
        <v>120</v>
      </c>
      <c r="F6" s="428" t="s">
        <v>120</v>
      </c>
      <c r="G6" s="428">
        <v>2</v>
      </c>
      <c r="H6" s="862" t="s">
        <v>642</v>
      </c>
      <c r="I6" s="297" t="s">
        <v>120</v>
      </c>
      <c r="J6" s="297" t="s">
        <v>120</v>
      </c>
      <c r="K6" s="297" t="s">
        <v>120</v>
      </c>
      <c r="L6" s="861" t="s">
        <v>642</v>
      </c>
      <c r="M6" s="453" t="s">
        <v>120</v>
      </c>
      <c r="N6" s="453" t="s">
        <v>120</v>
      </c>
      <c r="O6" s="453" t="s">
        <v>120</v>
      </c>
      <c r="P6" s="453" t="s">
        <v>120</v>
      </c>
      <c r="Q6" s="453" t="s">
        <v>120</v>
      </c>
      <c r="R6" s="453" t="s">
        <v>120</v>
      </c>
      <c r="S6" s="453" t="s">
        <v>120</v>
      </c>
      <c r="T6" s="453" t="s">
        <v>120</v>
      </c>
      <c r="U6" s="453" t="s">
        <v>120</v>
      </c>
      <c r="V6" s="453" t="s">
        <v>120</v>
      </c>
      <c r="W6" s="453" t="s">
        <v>120</v>
      </c>
      <c r="X6" s="453" t="s">
        <v>120</v>
      </c>
      <c r="Y6" s="453" t="s">
        <v>120</v>
      </c>
      <c r="Z6" s="453" t="s">
        <v>120</v>
      </c>
      <c r="AA6" s="453" t="s">
        <v>120</v>
      </c>
      <c r="AB6" s="453" t="s">
        <v>120</v>
      </c>
      <c r="AC6" s="453" t="s">
        <v>120</v>
      </c>
      <c r="AD6" s="453" t="s">
        <v>120</v>
      </c>
      <c r="AE6" s="453" t="s">
        <v>120</v>
      </c>
      <c r="AF6" s="453" t="s">
        <v>120</v>
      </c>
      <c r="AG6" s="453" t="s">
        <v>120</v>
      </c>
      <c r="AH6" s="453" t="s">
        <v>120</v>
      </c>
      <c r="AI6" s="453" t="s">
        <v>120</v>
      </c>
      <c r="AJ6" s="521" t="s">
        <v>120</v>
      </c>
      <c r="AK6" s="521" t="s">
        <v>120</v>
      </c>
      <c r="AL6" s="521" t="s">
        <v>120</v>
      </c>
      <c r="AM6" s="521" t="s">
        <v>120</v>
      </c>
      <c r="AN6" s="521" t="s">
        <v>120</v>
      </c>
      <c r="AO6" s="521" t="s">
        <v>120</v>
      </c>
    </row>
    <row r="7" spans="1:41" ht="27" customHeight="1" x14ac:dyDescent="0.2">
      <c r="A7" s="197"/>
      <c r="B7" s="961"/>
      <c r="C7" s="446" t="s">
        <v>147</v>
      </c>
      <c r="D7" s="348" t="s">
        <v>148</v>
      </c>
      <c r="E7" s="447" t="s">
        <v>149</v>
      </c>
      <c r="F7" s="290" t="s">
        <v>72</v>
      </c>
      <c r="G7" s="290">
        <v>2</v>
      </c>
      <c r="H7" s="318">
        <f>SUM(H8:H9)</f>
        <v>0.2190601414623331</v>
      </c>
      <c r="I7" s="297">
        <f t="shared" ref="I7:AJ7" si="2">SUM(I8:I9)</f>
        <v>0.20018599910021284</v>
      </c>
      <c r="J7" s="297">
        <f t="shared" si="2"/>
        <v>0.20781607164168109</v>
      </c>
      <c r="K7" s="297">
        <f t="shared" si="2"/>
        <v>0.22131656162929697</v>
      </c>
      <c r="L7" s="417">
        <f t="shared" si="2"/>
        <v>0.18741394840227041</v>
      </c>
      <c r="M7" s="417">
        <f t="shared" si="2"/>
        <v>0.13788174645859411</v>
      </c>
      <c r="N7" s="417">
        <f t="shared" si="2"/>
        <v>8.7581289431554132E-2</v>
      </c>
      <c r="O7" s="417">
        <f t="shared" si="2"/>
        <v>3.0245590082273954E-2</v>
      </c>
      <c r="P7" s="417">
        <f t="shared" si="2"/>
        <v>0</v>
      </c>
      <c r="Q7" s="417">
        <f t="shared" si="2"/>
        <v>0</v>
      </c>
      <c r="R7" s="417">
        <f t="shared" si="2"/>
        <v>0</v>
      </c>
      <c r="S7" s="417">
        <f t="shared" si="2"/>
        <v>0</v>
      </c>
      <c r="T7" s="417">
        <f t="shared" si="2"/>
        <v>0</v>
      </c>
      <c r="U7" s="417">
        <f t="shared" si="2"/>
        <v>0</v>
      </c>
      <c r="V7" s="417">
        <f t="shared" si="2"/>
        <v>0</v>
      </c>
      <c r="W7" s="417">
        <f t="shared" si="2"/>
        <v>0</v>
      </c>
      <c r="X7" s="417">
        <f t="shared" si="2"/>
        <v>0</v>
      </c>
      <c r="Y7" s="417">
        <f t="shared" si="2"/>
        <v>0</v>
      </c>
      <c r="Z7" s="417">
        <f t="shared" si="2"/>
        <v>0</v>
      </c>
      <c r="AA7" s="417">
        <f t="shared" si="2"/>
        <v>0</v>
      </c>
      <c r="AB7" s="417">
        <f t="shared" si="2"/>
        <v>0</v>
      </c>
      <c r="AC7" s="417">
        <f t="shared" si="2"/>
        <v>0</v>
      </c>
      <c r="AD7" s="417">
        <f t="shared" si="2"/>
        <v>0</v>
      </c>
      <c r="AE7" s="417">
        <f t="shared" si="2"/>
        <v>0</v>
      </c>
      <c r="AF7" s="417">
        <f t="shared" si="2"/>
        <v>0</v>
      </c>
      <c r="AG7" s="417">
        <f t="shared" si="2"/>
        <v>0</v>
      </c>
      <c r="AH7" s="417">
        <f t="shared" si="2"/>
        <v>0</v>
      </c>
      <c r="AI7" s="417">
        <f t="shared" si="2"/>
        <v>0</v>
      </c>
      <c r="AJ7" s="435">
        <f t="shared" si="2"/>
        <v>0</v>
      </c>
      <c r="AK7" s="435">
        <f t="shared" ref="AK7:AO7" si="3">SUM(AK8:AK9)</f>
        <v>0</v>
      </c>
      <c r="AL7" s="435">
        <f t="shared" si="3"/>
        <v>0</v>
      </c>
      <c r="AM7" s="435">
        <f t="shared" si="3"/>
        <v>0</v>
      </c>
      <c r="AN7" s="435">
        <f t="shared" si="3"/>
        <v>0</v>
      </c>
      <c r="AO7" s="435">
        <f t="shared" si="3"/>
        <v>0</v>
      </c>
    </row>
    <row r="8" spans="1:41" ht="27" customHeight="1" x14ac:dyDescent="0.2">
      <c r="A8" s="198"/>
      <c r="B8" s="961"/>
      <c r="C8" s="448" t="s">
        <v>150</v>
      </c>
      <c r="D8" s="884" t="s">
        <v>813</v>
      </c>
      <c r="E8" s="437" t="s">
        <v>121</v>
      </c>
      <c r="F8" s="438" t="s">
        <v>72</v>
      </c>
      <c r="G8" s="450">
        <v>2</v>
      </c>
      <c r="H8" s="936">
        <v>0.2190601414623331</v>
      </c>
      <c r="I8" s="297">
        <v>0.20018599910021284</v>
      </c>
      <c r="J8" s="297">
        <v>0.20781607164168109</v>
      </c>
      <c r="K8" s="297">
        <v>0.22131656162929697</v>
      </c>
      <c r="L8" s="928">
        <v>0.18741394840227041</v>
      </c>
      <c r="M8" s="928">
        <v>0.13788174645859411</v>
      </c>
      <c r="N8" s="928">
        <v>8.7581289431554132E-2</v>
      </c>
      <c r="O8" s="928">
        <v>3.0245590082273954E-2</v>
      </c>
      <c r="P8" s="928">
        <v>0</v>
      </c>
      <c r="Q8" s="928">
        <v>0</v>
      </c>
      <c r="R8" s="928">
        <v>0</v>
      </c>
      <c r="S8" s="928">
        <v>0</v>
      </c>
      <c r="T8" s="928">
        <v>0</v>
      </c>
      <c r="U8" s="928">
        <v>0</v>
      </c>
      <c r="V8" s="928">
        <v>0</v>
      </c>
      <c r="W8" s="928">
        <v>0</v>
      </c>
      <c r="X8" s="928">
        <v>0</v>
      </c>
      <c r="Y8" s="928">
        <v>0</v>
      </c>
      <c r="Z8" s="928">
        <v>0</v>
      </c>
      <c r="AA8" s="928">
        <v>0</v>
      </c>
      <c r="AB8" s="928">
        <v>0</v>
      </c>
      <c r="AC8" s="928">
        <v>0</v>
      </c>
      <c r="AD8" s="928">
        <v>0</v>
      </c>
      <c r="AE8" s="928">
        <v>0</v>
      </c>
      <c r="AF8" s="928">
        <v>0</v>
      </c>
      <c r="AG8" s="928">
        <v>0</v>
      </c>
      <c r="AH8" s="928">
        <v>0</v>
      </c>
      <c r="AI8" s="928">
        <v>0</v>
      </c>
      <c r="AJ8" s="928">
        <v>0</v>
      </c>
      <c r="AK8" s="928">
        <v>0</v>
      </c>
      <c r="AL8" s="928">
        <v>0</v>
      </c>
      <c r="AM8" s="928">
        <v>0</v>
      </c>
      <c r="AN8" s="928">
        <v>0</v>
      </c>
      <c r="AO8" s="928">
        <v>0</v>
      </c>
    </row>
    <row r="9" spans="1:41" ht="27" customHeight="1" x14ac:dyDescent="0.2">
      <c r="A9" s="200"/>
      <c r="B9" s="961"/>
      <c r="C9" s="451" t="s">
        <v>120</v>
      </c>
      <c r="D9" s="428" t="s">
        <v>120</v>
      </c>
      <c r="E9" s="452" t="s">
        <v>120</v>
      </c>
      <c r="F9" s="428" t="s">
        <v>120</v>
      </c>
      <c r="G9" s="428">
        <v>2</v>
      </c>
      <c r="H9" s="412" t="s">
        <v>120</v>
      </c>
      <c r="I9" s="297" t="s">
        <v>120</v>
      </c>
      <c r="J9" s="297" t="s">
        <v>120</v>
      </c>
      <c r="K9" s="297" t="s">
        <v>120</v>
      </c>
      <c r="L9" s="453" t="s">
        <v>120</v>
      </c>
      <c r="M9" s="453" t="s">
        <v>120</v>
      </c>
      <c r="N9" s="453" t="s">
        <v>120</v>
      </c>
      <c r="O9" s="453" t="s">
        <v>120</v>
      </c>
      <c r="P9" s="453" t="s">
        <v>120</v>
      </c>
      <c r="Q9" s="453" t="s">
        <v>120</v>
      </c>
      <c r="R9" s="453" t="s">
        <v>120</v>
      </c>
      <c r="S9" s="453" t="s">
        <v>120</v>
      </c>
      <c r="T9" s="453" t="s">
        <v>120</v>
      </c>
      <c r="U9" s="453" t="s">
        <v>120</v>
      </c>
      <c r="V9" s="453" t="s">
        <v>120</v>
      </c>
      <c r="W9" s="453" t="s">
        <v>120</v>
      </c>
      <c r="X9" s="453" t="s">
        <v>120</v>
      </c>
      <c r="Y9" s="453" t="s">
        <v>120</v>
      </c>
      <c r="Z9" s="453" t="s">
        <v>120</v>
      </c>
      <c r="AA9" s="453" t="s">
        <v>120</v>
      </c>
      <c r="AB9" s="453" t="s">
        <v>120</v>
      </c>
      <c r="AC9" s="453" t="s">
        <v>120</v>
      </c>
      <c r="AD9" s="453" t="s">
        <v>120</v>
      </c>
      <c r="AE9" s="453" t="s">
        <v>120</v>
      </c>
      <c r="AF9" s="453" t="s">
        <v>120</v>
      </c>
      <c r="AG9" s="453" t="s">
        <v>120</v>
      </c>
      <c r="AH9" s="453" t="s">
        <v>120</v>
      </c>
      <c r="AI9" s="453" t="s">
        <v>120</v>
      </c>
      <c r="AJ9" s="521" t="s">
        <v>120</v>
      </c>
      <c r="AK9" s="521" t="s">
        <v>120</v>
      </c>
      <c r="AL9" s="521" t="s">
        <v>120</v>
      </c>
      <c r="AM9" s="521" t="s">
        <v>120</v>
      </c>
      <c r="AN9" s="521" t="s">
        <v>120</v>
      </c>
      <c r="AO9" s="521" t="s">
        <v>120</v>
      </c>
    </row>
    <row r="10" spans="1:41" ht="27" customHeight="1" x14ac:dyDescent="0.2">
      <c r="A10" s="197"/>
      <c r="B10" s="961"/>
      <c r="C10" s="454" t="s">
        <v>151</v>
      </c>
      <c r="D10" s="439" t="s">
        <v>152</v>
      </c>
      <c r="E10" s="447" t="s">
        <v>153</v>
      </c>
      <c r="F10" s="347" t="s">
        <v>72</v>
      </c>
      <c r="G10" s="347">
        <v>2</v>
      </c>
      <c r="H10" s="416">
        <f>SUM(H11:H13)</f>
        <v>0</v>
      </c>
      <c r="I10" s="297">
        <f t="shared" ref="I10:AJ10" si="4">SUM(I11:I13)</f>
        <v>0</v>
      </c>
      <c r="J10" s="297">
        <f t="shared" si="4"/>
        <v>0</v>
      </c>
      <c r="K10" s="297">
        <f t="shared" si="4"/>
        <v>0</v>
      </c>
      <c r="L10" s="417">
        <f t="shared" si="4"/>
        <v>0</v>
      </c>
      <c r="M10" s="417">
        <f t="shared" si="4"/>
        <v>0</v>
      </c>
      <c r="N10" s="417">
        <f t="shared" si="4"/>
        <v>0</v>
      </c>
      <c r="O10" s="417">
        <f t="shared" si="4"/>
        <v>0</v>
      </c>
      <c r="P10" s="417">
        <f t="shared" si="4"/>
        <v>0</v>
      </c>
      <c r="Q10" s="417">
        <f t="shared" si="4"/>
        <v>0</v>
      </c>
      <c r="R10" s="417">
        <f t="shared" si="4"/>
        <v>0</v>
      </c>
      <c r="S10" s="417">
        <f t="shared" si="4"/>
        <v>0</v>
      </c>
      <c r="T10" s="417">
        <f t="shared" si="4"/>
        <v>0</v>
      </c>
      <c r="U10" s="417">
        <f t="shared" si="4"/>
        <v>0</v>
      </c>
      <c r="V10" s="417">
        <f t="shared" si="4"/>
        <v>0</v>
      </c>
      <c r="W10" s="417">
        <f t="shared" si="4"/>
        <v>0</v>
      </c>
      <c r="X10" s="417">
        <f t="shared" si="4"/>
        <v>0</v>
      </c>
      <c r="Y10" s="417">
        <f t="shared" si="4"/>
        <v>0</v>
      </c>
      <c r="Z10" s="417">
        <f t="shared" si="4"/>
        <v>0</v>
      </c>
      <c r="AA10" s="417">
        <f t="shared" si="4"/>
        <v>0</v>
      </c>
      <c r="AB10" s="417">
        <f t="shared" si="4"/>
        <v>0</v>
      </c>
      <c r="AC10" s="417">
        <f t="shared" si="4"/>
        <v>0</v>
      </c>
      <c r="AD10" s="417">
        <f t="shared" si="4"/>
        <v>0</v>
      </c>
      <c r="AE10" s="417">
        <f t="shared" si="4"/>
        <v>0</v>
      </c>
      <c r="AF10" s="417">
        <f t="shared" si="4"/>
        <v>0</v>
      </c>
      <c r="AG10" s="417">
        <f t="shared" si="4"/>
        <v>0</v>
      </c>
      <c r="AH10" s="417">
        <f t="shared" si="4"/>
        <v>0</v>
      </c>
      <c r="AI10" s="417">
        <f t="shared" si="4"/>
        <v>0</v>
      </c>
      <c r="AJ10" s="435">
        <f t="shared" si="4"/>
        <v>0</v>
      </c>
      <c r="AK10" s="435">
        <f t="shared" ref="AK10:AO10" si="5">SUM(AK11:AK13)</f>
        <v>0</v>
      </c>
      <c r="AL10" s="435">
        <f t="shared" si="5"/>
        <v>0</v>
      </c>
      <c r="AM10" s="435">
        <f t="shared" si="5"/>
        <v>0</v>
      </c>
      <c r="AN10" s="435">
        <f t="shared" si="5"/>
        <v>0</v>
      </c>
      <c r="AO10" s="435">
        <f t="shared" si="5"/>
        <v>0</v>
      </c>
    </row>
    <row r="11" spans="1:41" ht="27" customHeight="1" x14ac:dyDescent="0.2">
      <c r="A11" s="200"/>
      <c r="B11" s="961"/>
      <c r="C11" s="530" t="s">
        <v>154</v>
      </c>
      <c r="D11" s="868" t="s">
        <v>155</v>
      </c>
      <c r="E11" s="437" t="s">
        <v>121</v>
      </c>
      <c r="F11" s="438" t="s">
        <v>72</v>
      </c>
      <c r="G11" s="438">
        <v>2</v>
      </c>
      <c r="H11" s="416">
        <v>0</v>
      </c>
      <c r="I11" s="297">
        <v>0</v>
      </c>
      <c r="J11" s="297">
        <v>0</v>
      </c>
      <c r="K11" s="297">
        <v>0</v>
      </c>
      <c r="L11" s="433">
        <v>0</v>
      </c>
      <c r="M11" s="433">
        <v>0</v>
      </c>
      <c r="N11" s="433">
        <v>0</v>
      </c>
      <c r="O11" s="433">
        <v>0</v>
      </c>
      <c r="P11" s="433">
        <v>0</v>
      </c>
      <c r="Q11" s="433">
        <v>0</v>
      </c>
      <c r="R11" s="433">
        <v>0</v>
      </c>
      <c r="S11" s="433">
        <v>0</v>
      </c>
      <c r="T11" s="433">
        <v>0</v>
      </c>
      <c r="U11" s="433">
        <v>0</v>
      </c>
      <c r="V11" s="433">
        <v>0</v>
      </c>
      <c r="W11" s="433">
        <v>0</v>
      </c>
      <c r="X11" s="433">
        <v>0</v>
      </c>
      <c r="Y11" s="433">
        <v>0</v>
      </c>
      <c r="Z11" s="433">
        <v>0</v>
      </c>
      <c r="AA11" s="433">
        <v>0</v>
      </c>
      <c r="AB11" s="433">
        <v>0</v>
      </c>
      <c r="AC11" s="433">
        <v>0</v>
      </c>
      <c r="AD11" s="433">
        <v>0</v>
      </c>
      <c r="AE11" s="433">
        <v>0</v>
      </c>
      <c r="AF11" s="433">
        <v>0</v>
      </c>
      <c r="AG11" s="433">
        <v>0</v>
      </c>
      <c r="AH11" s="433">
        <v>0</v>
      </c>
      <c r="AI11" s="433">
        <v>0</v>
      </c>
      <c r="AJ11" s="433">
        <v>0</v>
      </c>
      <c r="AK11" s="433">
        <v>0</v>
      </c>
      <c r="AL11" s="433">
        <v>0</v>
      </c>
      <c r="AM11" s="433">
        <v>0</v>
      </c>
      <c r="AN11" s="433">
        <v>0</v>
      </c>
      <c r="AO11" s="433">
        <v>0</v>
      </c>
    </row>
    <row r="12" spans="1:41" ht="27" customHeight="1" x14ac:dyDescent="0.2">
      <c r="A12" s="198"/>
      <c r="B12" s="961"/>
      <c r="C12" s="292" t="s">
        <v>156</v>
      </c>
      <c r="D12" s="531" t="s">
        <v>157</v>
      </c>
      <c r="E12" s="437" t="s">
        <v>121</v>
      </c>
      <c r="F12" s="438" t="s">
        <v>72</v>
      </c>
      <c r="G12" s="450">
        <v>2</v>
      </c>
      <c r="H12" s="412">
        <v>0</v>
      </c>
      <c r="I12" s="297">
        <v>0</v>
      </c>
      <c r="J12" s="297">
        <v>0</v>
      </c>
      <c r="K12" s="297">
        <v>0</v>
      </c>
      <c r="L12" s="453">
        <v>0</v>
      </c>
      <c r="M12" s="453">
        <v>0</v>
      </c>
      <c r="N12" s="453">
        <v>0</v>
      </c>
      <c r="O12" s="453">
        <v>0</v>
      </c>
      <c r="P12" s="453">
        <v>0</v>
      </c>
      <c r="Q12" s="453">
        <v>0</v>
      </c>
      <c r="R12" s="453">
        <v>0</v>
      </c>
      <c r="S12" s="453">
        <v>0</v>
      </c>
      <c r="T12" s="453">
        <v>0</v>
      </c>
      <c r="U12" s="453">
        <v>0</v>
      </c>
      <c r="V12" s="453">
        <v>0</v>
      </c>
      <c r="W12" s="453">
        <v>0</v>
      </c>
      <c r="X12" s="453">
        <v>0</v>
      </c>
      <c r="Y12" s="453">
        <v>0</v>
      </c>
      <c r="Z12" s="453">
        <v>0</v>
      </c>
      <c r="AA12" s="453">
        <v>0</v>
      </c>
      <c r="AB12" s="453">
        <v>0</v>
      </c>
      <c r="AC12" s="453">
        <v>0</v>
      </c>
      <c r="AD12" s="453">
        <v>0</v>
      </c>
      <c r="AE12" s="453">
        <v>0</v>
      </c>
      <c r="AF12" s="453">
        <v>0</v>
      </c>
      <c r="AG12" s="453">
        <v>0</v>
      </c>
      <c r="AH12" s="453">
        <v>0</v>
      </c>
      <c r="AI12" s="453">
        <v>0</v>
      </c>
      <c r="AJ12" s="521">
        <v>0</v>
      </c>
      <c r="AK12" s="521">
        <v>0</v>
      </c>
      <c r="AL12" s="521">
        <v>0</v>
      </c>
      <c r="AM12" s="521">
        <v>0</v>
      </c>
      <c r="AN12" s="521">
        <v>0</v>
      </c>
      <c r="AO12" s="521">
        <v>0</v>
      </c>
    </row>
    <row r="13" spans="1:41" ht="27" customHeight="1" x14ac:dyDescent="0.2">
      <c r="A13" s="199"/>
      <c r="B13" s="961"/>
      <c r="C13" s="292" t="s">
        <v>120</v>
      </c>
      <c r="D13" s="532"/>
      <c r="E13" s="533" t="s">
        <v>120</v>
      </c>
      <c r="F13" s="428" t="s">
        <v>120</v>
      </c>
      <c r="G13" s="428">
        <v>2</v>
      </c>
      <c r="H13" s="412" t="s">
        <v>120</v>
      </c>
      <c r="I13" s="297" t="s">
        <v>120</v>
      </c>
      <c r="J13" s="297" t="s">
        <v>120</v>
      </c>
      <c r="K13" s="297" t="s">
        <v>120</v>
      </c>
      <c r="L13" s="453" t="s">
        <v>120</v>
      </c>
      <c r="M13" s="453" t="s">
        <v>120</v>
      </c>
      <c r="N13" s="453" t="s">
        <v>120</v>
      </c>
      <c r="O13" s="453" t="s">
        <v>120</v>
      </c>
      <c r="P13" s="453" t="s">
        <v>120</v>
      </c>
      <c r="Q13" s="453" t="s">
        <v>120</v>
      </c>
      <c r="R13" s="453" t="s">
        <v>120</v>
      </c>
      <c r="S13" s="453" t="s">
        <v>120</v>
      </c>
      <c r="T13" s="453" t="s">
        <v>120</v>
      </c>
      <c r="U13" s="453" t="s">
        <v>120</v>
      </c>
      <c r="V13" s="453" t="s">
        <v>120</v>
      </c>
      <c r="W13" s="453" t="s">
        <v>120</v>
      </c>
      <c r="X13" s="453" t="s">
        <v>120</v>
      </c>
      <c r="Y13" s="453" t="s">
        <v>120</v>
      </c>
      <c r="Z13" s="453" t="s">
        <v>120</v>
      </c>
      <c r="AA13" s="453" t="s">
        <v>120</v>
      </c>
      <c r="AB13" s="453" t="s">
        <v>120</v>
      </c>
      <c r="AC13" s="453" t="s">
        <v>120</v>
      </c>
      <c r="AD13" s="453" t="s">
        <v>120</v>
      </c>
      <c r="AE13" s="453" t="s">
        <v>120</v>
      </c>
      <c r="AF13" s="453" t="s">
        <v>120</v>
      </c>
      <c r="AG13" s="453" t="s">
        <v>120</v>
      </c>
      <c r="AH13" s="453" t="s">
        <v>120</v>
      </c>
      <c r="AI13" s="453" t="s">
        <v>120</v>
      </c>
      <c r="AJ13" s="521" t="s">
        <v>120</v>
      </c>
      <c r="AK13" s="521" t="s">
        <v>120</v>
      </c>
      <c r="AL13" s="521" t="s">
        <v>120</v>
      </c>
      <c r="AM13" s="521" t="s">
        <v>120</v>
      </c>
      <c r="AN13" s="521" t="s">
        <v>120</v>
      </c>
      <c r="AO13" s="521" t="s">
        <v>120</v>
      </c>
    </row>
    <row r="14" spans="1:41" ht="27" customHeight="1" x14ac:dyDescent="0.2">
      <c r="A14" s="151"/>
      <c r="B14" s="961"/>
      <c r="C14" s="288" t="s">
        <v>158</v>
      </c>
      <c r="D14" s="348" t="s">
        <v>159</v>
      </c>
      <c r="E14" s="447" t="s">
        <v>160</v>
      </c>
      <c r="F14" s="347" t="s">
        <v>72</v>
      </c>
      <c r="G14" s="347">
        <v>2</v>
      </c>
      <c r="H14" s="416">
        <f>SUM(H15:H16)</f>
        <v>0</v>
      </c>
      <c r="I14" s="297">
        <f t="shared" ref="I14:AJ14" si="6">SUM(I15:I16)</f>
        <v>0</v>
      </c>
      <c r="J14" s="297">
        <f t="shared" si="6"/>
        <v>0</v>
      </c>
      <c r="K14" s="297">
        <f t="shared" si="6"/>
        <v>0</v>
      </c>
      <c r="L14" s="417">
        <f t="shared" si="6"/>
        <v>0</v>
      </c>
      <c r="M14" s="417">
        <f t="shared" si="6"/>
        <v>0</v>
      </c>
      <c r="N14" s="417">
        <f t="shared" si="6"/>
        <v>0</v>
      </c>
      <c r="O14" s="417">
        <f t="shared" si="6"/>
        <v>0</v>
      </c>
      <c r="P14" s="417">
        <f t="shared" si="6"/>
        <v>0</v>
      </c>
      <c r="Q14" s="417">
        <f t="shared" si="6"/>
        <v>0</v>
      </c>
      <c r="R14" s="417">
        <f t="shared" si="6"/>
        <v>0</v>
      </c>
      <c r="S14" s="417">
        <f t="shared" si="6"/>
        <v>0</v>
      </c>
      <c r="T14" s="417">
        <f t="shared" si="6"/>
        <v>0</v>
      </c>
      <c r="U14" s="417">
        <f t="shared" si="6"/>
        <v>0</v>
      </c>
      <c r="V14" s="417">
        <f t="shared" si="6"/>
        <v>0</v>
      </c>
      <c r="W14" s="417">
        <f t="shared" si="6"/>
        <v>0</v>
      </c>
      <c r="X14" s="417">
        <f t="shared" si="6"/>
        <v>0</v>
      </c>
      <c r="Y14" s="417">
        <f t="shared" si="6"/>
        <v>0</v>
      </c>
      <c r="Z14" s="417">
        <f t="shared" si="6"/>
        <v>0</v>
      </c>
      <c r="AA14" s="417">
        <f t="shared" si="6"/>
        <v>0</v>
      </c>
      <c r="AB14" s="417">
        <f t="shared" si="6"/>
        <v>0</v>
      </c>
      <c r="AC14" s="417">
        <f t="shared" si="6"/>
        <v>0</v>
      </c>
      <c r="AD14" s="417">
        <f t="shared" si="6"/>
        <v>0</v>
      </c>
      <c r="AE14" s="417">
        <f t="shared" si="6"/>
        <v>0</v>
      </c>
      <c r="AF14" s="417">
        <f t="shared" si="6"/>
        <v>0</v>
      </c>
      <c r="AG14" s="417">
        <f t="shared" si="6"/>
        <v>0</v>
      </c>
      <c r="AH14" s="417">
        <f t="shared" si="6"/>
        <v>0</v>
      </c>
      <c r="AI14" s="417">
        <f t="shared" si="6"/>
        <v>0</v>
      </c>
      <c r="AJ14" s="435">
        <f t="shared" si="6"/>
        <v>0</v>
      </c>
      <c r="AK14" s="435">
        <f t="shared" ref="AK14:AO14" si="7">SUM(AK15:AK16)</f>
        <v>0</v>
      </c>
      <c r="AL14" s="435">
        <f t="shared" si="7"/>
        <v>0</v>
      </c>
      <c r="AM14" s="435">
        <f t="shared" si="7"/>
        <v>0</v>
      </c>
      <c r="AN14" s="435">
        <f t="shared" si="7"/>
        <v>0</v>
      </c>
      <c r="AO14" s="435">
        <f t="shared" si="7"/>
        <v>0</v>
      </c>
    </row>
    <row r="15" spans="1:41" ht="27" customHeight="1" x14ac:dyDescent="0.2">
      <c r="A15" s="198"/>
      <c r="B15" s="961"/>
      <c r="C15" s="292" t="s">
        <v>161</v>
      </c>
      <c r="D15" s="531" t="s">
        <v>162</v>
      </c>
      <c r="E15" s="437" t="s">
        <v>121</v>
      </c>
      <c r="F15" s="438" t="s">
        <v>72</v>
      </c>
      <c r="G15" s="450">
        <v>2</v>
      </c>
      <c r="H15" s="412">
        <v>0</v>
      </c>
      <c r="I15" s="297">
        <v>0</v>
      </c>
      <c r="J15" s="297">
        <v>0</v>
      </c>
      <c r="K15" s="297">
        <v>0</v>
      </c>
      <c r="L15" s="433">
        <v>0</v>
      </c>
      <c r="M15" s="433">
        <v>0</v>
      </c>
      <c r="N15" s="433">
        <v>0</v>
      </c>
      <c r="O15" s="433">
        <v>0</v>
      </c>
      <c r="P15" s="433">
        <v>0</v>
      </c>
      <c r="Q15" s="433">
        <v>0</v>
      </c>
      <c r="R15" s="433">
        <v>0</v>
      </c>
      <c r="S15" s="433">
        <v>0</v>
      </c>
      <c r="T15" s="433">
        <v>0</v>
      </c>
      <c r="U15" s="433">
        <v>0</v>
      </c>
      <c r="V15" s="433">
        <v>0</v>
      </c>
      <c r="W15" s="433">
        <v>0</v>
      </c>
      <c r="X15" s="433">
        <v>0</v>
      </c>
      <c r="Y15" s="433">
        <v>0</v>
      </c>
      <c r="Z15" s="433">
        <v>0</v>
      </c>
      <c r="AA15" s="433">
        <v>0</v>
      </c>
      <c r="AB15" s="433">
        <v>0</v>
      </c>
      <c r="AC15" s="433">
        <v>0</v>
      </c>
      <c r="AD15" s="433">
        <v>0</v>
      </c>
      <c r="AE15" s="433">
        <v>0</v>
      </c>
      <c r="AF15" s="433">
        <v>0</v>
      </c>
      <c r="AG15" s="433">
        <v>0</v>
      </c>
      <c r="AH15" s="433">
        <v>0</v>
      </c>
      <c r="AI15" s="433">
        <v>0</v>
      </c>
      <c r="AJ15" s="493">
        <v>0</v>
      </c>
      <c r="AK15" s="493">
        <v>0</v>
      </c>
      <c r="AL15" s="493">
        <v>0</v>
      </c>
      <c r="AM15" s="493">
        <v>0</v>
      </c>
      <c r="AN15" s="493">
        <v>0</v>
      </c>
      <c r="AO15" s="493">
        <v>0</v>
      </c>
    </row>
    <row r="16" spans="1:41" ht="27" customHeight="1" x14ac:dyDescent="0.2">
      <c r="A16" s="199"/>
      <c r="B16" s="961"/>
      <c r="C16" s="292" t="s">
        <v>120</v>
      </c>
      <c r="D16" s="426"/>
      <c r="E16" s="437" t="s">
        <v>120</v>
      </c>
      <c r="F16" s="438" t="s">
        <v>72</v>
      </c>
      <c r="G16" s="438">
        <v>2</v>
      </c>
      <c r="H16" s="412" t="s">
        <v>120</v>
      </c>
      <c r="I16" s="297" t="s">
        <v>120</v>
      </c>
      <c r="J16" s="297" t="s">
        <v>120</v>
      </c>
      <c r="K16" s="297" t="s">
        <v>120</v>
      </c>
      <c r="L16" s="433" t="s">
        <v>120</v>
      </c>
      <c r="M16" s="433" t="s">
        <v>120</v>
      </c>
      <c r="N16" s="433" t="s">
        <v>120</v>
      </c>
      <c r="O16" s="433" t="s">
        <v>120</v>
      </c>
      <c r="P16" s="433" t="s">
        <v>120</v>
      </c>
      <c r="Q16" s="433" t="s">
        <v>120</v>
      </c>
      <c r="R16" s="433" t="s">
        <v>120</v>
      </c>
      <c r="S16" s="433" t="s">
        <v>120</v>
      </c>
      <c r="T16" s="433" t="s">
        <v>120</v>
      </c>
      <c r="U16" s="433" t="s">
        <v>120</v>
      </c>
      <c r="V16" s="433" t="s">
        <v>120</v>
      </c>
      <c r="W16" s="433" t="s">
        <v>120</v>
      </c>
      <c r="X16" s="433" t="s">
        <v>120</v>
      </c>
      <c r="Y16" s="433" t="s">
        <v>120</v>
      </c>
      <c r="Z16" s="433" t="s">
        <v>120</v>
      </c>
      <c r="AA16" s="433" t="s">
        <v>120</v>
      </c>
      <c r="AB16" s="433" t="s">
        <v>120</v>
      </c>
      <c r="AC16" s="433" t="s">
        <v>120</v>
      </c>
      <c r="AD16" s="433" t="s">
        <v>120</v>
      </c>
      <c r="AE16" s="433" t="s">
        <v>120</v>
      </c>
      <c r="AF16" s="433" t="s">
        <v>120</v>
      </c>
      <c r="AG16" s="433" t="s">
        <v>120</v>
      </c>
      <c r="AH16" s="433" t="s">
        <v>120</v>
      </c>
      <c r="AI16" s="433" t="s">
        <v>120</v>
      </c>
      <c r="AJ16" s="493" t="s">
        <v>120</v>
      </c>
      <c r="AK16" s="493" t="s">
        <v>120</v>
      </c>
      <c r="AL16" s="493" t="s">
        <v>120</v>
      </c>
      <c r="AM16" s="493" t="s">
        <v>120</v>
      </c>
      <c r="AN16" s="493" t="s">
        <v>120</v>
      </c>
      <c r="AO16" s="493" t="s">
        <v>120</v>
      </c>
    </row>
    <row r="17" spans="1:41" ht="27" customHeight="1" thickBot="1" x14ac:dyDescent="0.25">
      <c r="A17" s="151"/>
      <c r="B17" s="962"/>
      <c r="C17" s="288" t="s">
        <v>163</v>
      </c>
      <c r="D17" s="534" t="s">
        <v>164</v>
      </c>
      <c r="E17" s="853" t="s">
        <v>165</v>
      </c>
      <c r="F17" s="535" t="s">
        <v>72</v>
      </c>
      <c r="G17" s="535">
        <v>2</v>
      </c>
      <c r="H17" s="416">
        <f>SUM('1. BL Licences'!H4,'1. BL Licences'!H8,'1. BL Licences'!H16,'1. BL Licences'!H24)</f>
        <v>5.1449999999999996</v>
      </c>
      <c r="I17" s="297">
        <f>L17</f>
        <v>5.1449999999999996</v>
      </c>
      <c r="J17" s="297">
        <f t="shared" ref="J17:K17" si="8">M17</f>
        <v>5.1449999999999996</v>
      </c>
      <c r="K17" s="297">
        <f t="shared" si="8"/>
        <v>5.1449999999999996</v>
      </c>
      <c r="L17" s="856">
        <f>$H$17</f>
        <v>5.1449999999999996</v>
      </c>
      <c r="M17" s="417">
        <f>$H$17</f>
        <v>5.1449999999999996</v>
      </c>
      <c r="N17" s="417">
        <f>$H$17</f>
        <v>5.1449999999999996</v>
      </c>
      <c r="O17" s="417">
        <f t="shared" ref="O17:AN17" si="9">$H$17</f>
        <v>5.1449999999999996</v>
      </c>
      <c r="P17" s="417">
        <f t="shared" si="9"/>
        <v>5.1449999999999996</v>
      </c>
      <c r="Q17" s="417">
        <f t="shared" si="9"/>
        <v>5.1449999999999996</v>
      </c>
      <c r="R17" s="417">
        <f t="shared" si="9"/>
        <v>5.1449999999999996</v>
      </c>
      <c r="S17" s="417">
        <f t="shared" si="9"/>
        <v>5.1449999999999996</v>
      </c>
      <c r="T17" s="417">
        <f t="shared" si="9"/>
        <v>5.1449999999999996</v>
      </c>
      <c r="U17" s="417">
        <f t="shared" si="9"/>
        <v>5.1449999999999996</v>
      </c>
      <c r="V17" s="417">
        <f t="shared" si="9"/>
        <v>5.1449999999999996</v>
      </c>
      <c r="W17" s="417">
        <f t="shared" si="9"/>
        <v>5.1449999999999996</v>
      </c>
      <c r="X17" s="417">
        <f t="shared" si="9"/>
        <v>5.1449999999999996</v>
      </c>
      <c r="Y17" s="417">
        <f t="shared" si="9"/>
        <v>5.1449999999999996</v>
      </c>
      <c r="Z17" s="417">
        <f t="shared" si="9"/>
        <v>5.1449999999999996</v>
      </c>
      <c r="AA17" s="417">
        <f t="shared" si="9"/>
        <v>5.1449999999999996</v>
      </c>
      <c r="AB17" s="417">
        <f t="shared" si="9"/>
        <v>5.1449999999999996</v>
      </c>
      <c r="AC17" s="417">
        <f t="shared" si="9"/>
        <v>5.1449999999999996</v>
      </c>
      <c r="AD17" s="417">
        <f t="shared" si="9"/>
        <v>5.1449999999999996</v>
      </c>
      <c r="AE17" s="417">
        <f t="shared" si="9"/>
        <v>5.1449999999999996</v>
      </c>
      <c r="AF17" s="417">
        <f t="shared" si="9"/>
        <v>5.1449999999999996</v>
      </c>
      <c r="AG17" s="417">
        <f t="shared" si="9"/>
        <v>5.1449999999999996</v>
      </c>
      <c r="AH17" s="417">
        <f t="shared" si="9"/>
        <v>5.1449999999999996</v>
      </c>
      <c r="AI17" s="417">
        <f t="shared" si="9"/>
        <v>5.1449999999999996</v>
      </c>
      <c r="AJ17" s="435">
        <f t="shared" si="9"/>
        <v>5.1449999999999996</v>
      </c>
      <c r="AK17" s="435">
        <f t="shared" si="9"/>
        <v>5.1449999999999996</v>
      </c>
      <c r="AL17" s="435">
        <f t="shared" si="9"/>
        <v>5.1449999999999996</v>
      </c>
      <c r="AM17" s="435">
        <f t="shared" si="9"/>
        <v>5.1449999999999996</v>
      </c>
      <c r="AN17" s="435">
        <f t="shared" si="9"/>
        <v>5.1449999999999996</v>
      </c>
      <c r="AO17" s="435">
        <f>$H$17</f>
        <v>5.1449999999999996</v>
      </c>
    </row>
    <row r="18" spans="1:41" ht="27" customHeight="1" x14ac:dyDescent="0.2">
      <c r="A18" s="151"/>
      <c r="B18" s="963" t="s">
        <v>166</v>
      </c>
      <c r="C18" s="288" t="s">
        <v>167</v>
      </c>
      <c r="D18" s="348" t="s">
        <v>168</v>
      </c>
      <c r="E18" s="447" t="s">
        <v>169</v>
      </c>
      <c r="F18" s="347" t="s">
        <v>72</v>
      </c>
      <c r="G18" s="347">
        <v>2</v>
      </c>
      <c r="H18" s="416">
        <f>H19+H20+H23</f>
        <v>0</v>
      </c>
      <c r="I18" s="297">
        <f>I19+I20+I23</f>
        <v>0</v>
      </c>
      <c r="J18" s="297">
        <f>J19+J20+J23</f>
        <v>0</v>
      </c>
      <c r="K18" s="297">
        <f>K19+K20+K23</f>
        <v>0</v>
      </c>
      <c r="L18" s="417">
        <f>L19+L20+L23</f>
        <v>0</v>
      </c>
      <c r="M18" s="417">
        <f t="shared" ref="M18:AJ18" si="10">M19+M20+M23</f>
        <v>0</v>
      </c>
      <c r="N18" s="417">
        <f t="shared" si="10"/>
        <v>0</v>
      </c>
      <c r="O18" s="417">
        <f t="shared" si="10"/>
        <v>0</v>
      </c>
      <c r="P18" s="417">
        <f t="shared" si="10"/>
        <v>0</v>
      </c>
      <c r="Q18" s="417">
        <f t="shared" si="10"/>
        <v>0</v>
      </c>
      <c r="R18" s="417">
        <f t="shared" si="10"/>
        <v>0</v>
      </c>
      <c r="S18" s="417">
        <f t="shared" si="10"/>
        <v>0</v>
      </c>
      <c r="T18" s="417">
        <f t="shared" si="10"/>
        <v>0</v>
      </c>
      <c r="U18" s="417">
        <f t="shared" si="10"/>
        <v>0</v>
      </c>
      <c r="V18" s="417">
        <f t="shared" si="10"/>
        <v>0</v>
      </c>
      <c r="W18" s="417">
        <f t="shared" si="10"/>
        <v>0</v>
      </c>
      <c r="X18" s="417">
        <f t="shared" si="10"/>
        <v>0</v>
      </c>
      <c r="Y18" s="417">
        <f t="shared" si="10"/>
        <v>0</v>
      </c>
      <c r="Z18" s="417">
        <f t="shared" si="10"/>
        <v>0</v>
      </c>
      <c r="AA18" s="417">
        <f t="shared" si="10"/>
        <v>0</v>
      </c>
      <c r="AB18" s="417">
        <f t="shared" si="10"/>
        <v>0</v>
      </c>
      <c r="AC18" s="417">
        <f t="shared" si="10"/>
        <v>0</v>
      </c>
      <c r="AD18" s="417">
        <f t="shared" si="10"/>
        <v>0</v>
      </c>
      <c r="AE18" s="417">
        <f t="shared" si="10"/>
        <v>0</v>
      </c>
      <c r="AF18" s="417">
        <f t="shared" si="10"/>
        <v>0</v>
      </c>
      <c r="AG18" s="417">
        <f t="shared" si="10"/>
        <v>0</v>
      </c>
      <c r="AH18" s="417">
        <f t="shared" si="10"/>
        <v>0</v>
      </c>
      <c r="AI18" s="417">
        <f t="shared" si="10"/>
        <v>0</v>
      </c>
      <c r="AJ18" s="435">
        <f t="shared" si="10"/>
        <v>0</v>
      </c>
      <c r="AK18" s="435">
        <f>AK19+AK20+AK23</f>
        <v>0</v>
      </c>
      <c r="AL18" s="435">
        <f t="shared" ref="AL18:AO18" si="11">AL19+AL20+AL23</f>
        <v>0</v>
      </c>
      <c r="AM18" s="435">
        <f t="shared" si="11"/>
        <v>0</v>
      </c>
      <c r="AN18" s="435">
        <f t="shared" si="11"/>
        <v>0</v>
      </c>
      <c r="AO18" s="435">
        <f t="shared" si="11"/>
        <v>0</v>
      </c>
    </row>
    <row r="19" spans="1:41" ht="27" customHeight="1" x14ac:dyDescent="0.2">
      <c r="A19" s="151"/>
      <c r="B19" s="964"/>
      <c r="C19" s="292" t="s">
        <v>170</v>
      </c>
      <c r="D19" s="436" t="s">
        <v>171</v>
      </c>
      <c r="E19" s="536" t="s">
        <v>172</v>
      </c>
      <c r="F19" s="450" t="s">
        <v>72</v>
      </c>
      <c r="G19" s="537">
        <v>2</v>
      </c>
      <c r="H19" s="919">
        <v>0</v>
      </c>
      <c r="I19" s="297">
        <v>0</v>
      </c>
      <c r="J19" s="297">
        <v>0</v>
      </c>
      <c r="K19" s="297">
        <v>0</v>
      </c>
      <c r="L19" s="538">
        <v>0</v>
      </c>
      <c r="M19" s="538">
        <v>0</v>
      </c>
      <c r="N19" s="538">
        <v>0</v>
      </c>
      <c r="O19" s="538">
        <v>0</v>
      </c>
      <c r="P19" s="538">
        <v>0</v>
      </c>
      <c r="Q19" s="538">
        <v>0</v>
      </c>
      <c r="R19" s="538">
        <v>0</v>
      </c>
      <c r="S19" s="538">
        <v>0</v>
      </c>
      <c r="T19" s="538">
        <v>0</v>
      </c>
      <c r="U19" s="538">
        <v>0</v>
      </c>
      <c r="V19" s="538">
        <v>0</v>
      </c>
      <c r="W19" s="538">
        <v>0</v>
      </c>
      <c r="X19" s="538">
        <v>0</v>
      </c>
      <c r="Y19" s="538">
        <v>0</v>
      </c>
      <c r="Z19" s="538">
        <v>0</v>
      </c>
      <c r="AA19" s="538">
        <v>0</v>
      </c>
      <c r="AB19" s="538">
        <v>0</v>
      </c>
      <c r="AC19" s="538">
        <v>0</v>
      </c>
      <c r="AD19" s="538">
        <v>0</v>
      </c>
      <c r="AE19" s="538">
        <v>0</v>
      </c>
      <c r="AF19" s="538">
        <v>0</v>
      </c>
      <c r="AG19" s="538">
        <v>0</v>
      </c>
      <c r="AH19" s="538">
        <v>0</v>
      </c>
      <c r="AI19" s="538">
        <v>0</v>
      </c>
      <c r="AJ19" s="865">
        <v>0</v>
      </c>
      <c r="AK19" s="865">
        <v>0</v>
      </c>
      <c r="AL19" s="865">
        <v>0</v>
      </c>
      <c r="AM19" s="865">
        <v>0</v>
      </c>
      <c r="AN19" s="865">
        <v>0</v>
      </c>
      <c r="AO19" s="865">
        <v>0</v>
      </c>
    </row>
    <row r="20" spans="1:41" ht="27" customHeight="1" x14ac:dyDescent="0.2">
      <c r="A20" s="151"/>
      <c r="B20" s="964"/>
      <c r="C20" s="288" t="s">
        <v>173</v>
      </c>
      <c r="D20" s="348" t="s">
        <v>174</v>
      </c>
      <c r="E20" s="447" t="s">
        <v>175</v>
      </c>
      <c r="F20" s="347" t="s">
        <v>72</v>
      </c>
      <c r="G20" s="347">
        <v>2</v>
      </c>
      <c r="H20" s="416">
        <f>SUM(H21:H22)</f>
        <v>0</v>
      </c>
      <c r="I20" s="297">
        <f t="shared" ref="I20:AJ20" si="12">SUM(I21:I22)</f>
        <v>0</v>
      </c>
      <c r="J20" s="297">
        <f t="shared" si="12"/>
        <v>0</v>
      </c>
      <c r="K20" s="297">
        <f t="shared" si="12"/>
        <v>0</v>
      </c>
      <c r="L20" s="417">
        <f>SUM(L21:L22)</f>
        <v>0</v>
      </c>
      <c r="M20" s="417">
        <f t="shared" si="12"/>
        <v>0</v>
      </c>
      <c r="N20" s="417">
        <f t="shared" si="12"/>
        <v>0</v>
      </c>
      <c r="O20" s="417">
        <f t="shared" si="12"/>
        <v>0</v>
      </c>
      <c r="P20" s="417">
        <f t="shared" si="12"/>
        <v>0</v>
      </c>
      <c r="Q20" s="417">
        <f t="shared" si="12"/>
        <v>0</v>
      </c>
      <c r="R20" s="417">
        <f t="shared" si="12"/>
        <v>0</v>
      </c>
      <c r="S20" s="417">
        <f t="shared" si="12"/>
        <v>0</v>
      </c>
      <c r="T20" s="417">
        <f t="shared" si="12"/>
        <v>0</v>
      </c>
      <c r="U20" s="417">
        <f t="shared" si="12"/>
        <v>0</v>
      </c>
      <c r="V20" s="417">
        <f t="shared" si="12"/>
        <v>0</v>
      </c>
      <c r="W20" s="417">
        <f t="shared" si="12"/>
        <v>0</v>
      </c>
      <c r="X20" s="417">
        <f t="shared" si="12"/>
        <v>0</v>
      </c>
      <c r="Y20" s="417">
        <f t="shared" si="12"/>
        <v>0</v>
      </c>
      <c r="Z20" s="417">
        <f t="shared" si="12"/>
        <v>0</v>
      </c>
      <c r="AA20" s="417">
        <f t="shared" si="12"/>
        <v>0</v>
      </c>
      <c r="AB20" s="417">
        <f t="shared" si="12"/>
        <v>0</v>
      </c>
      <c r="AC20" s="417">
        <f t="shared" si="12"/>
        <v>0</v>
      </c>
      <c r="AD20" s="417">
        <f t="shared" si="12"/>
        <v>0</v>
      </c>
      <c r="AE20" s="417">
        <f t="shared" si="12"/>
        <v>0</v>
      </c>
      <c r="AF20" s="417">
        <f t="shared" si="12"/>
        <v>0</v>
      </c>
      <c r="AG20" s="417">
        <f t="shared" si="12"/>
        <v>0</v>
      </c>
      <c r="AH20" s="417">
        <f t="shared" si="12"/>
        <v>0</v>
      </c>
      <c r="AI20" s="417">
        <f t="shared" si="12"/>
        <v>0</v>
      </c>
      <c r="AJ20" s="435">
        <f t="shared" si="12"/>
        <v>0</v>
      </c>
      <c r="AK20" s="435">
        <f t="shared" ref="AK20:AO20" si="13">SUM(AK21:AK22)</f>
        <v>0</v>
      </c>
      <c r="AL20" s="435">
        <f t="shared" si="13"/>
        <v>0</v>
      </c>
      <c r="AM20" s="435">
        <f t="shared" si="13"/>
        <v>0</v>
      </c>
      <c r="AN20" s="435">
        <f t="shared" si="13"/>
        <v>0</v>
      </c>
      <c r="AO20" s="435">
        <f t="shared" si="13"/>
        <v>0</v>
      </c>
    </row>
    <row r="21" spans="1:41" ht="27" customHeight="1" x14ac:dyDescent="0.2">
      <c r="A21" s="198"/>
      <c r="B21" s="964"/>
      <c r="C21" s="292" t="s">
        <v>176</v>
      </c>
      <c r="D21" s="531" t="s">
        <v>177</v>
      </c>
      <c r="E21" s="437" t="s">
        <v>178</v>
      </c>
      <c r="F21" s="438" t="s">
        <v>72</v>
      </c>
      <c r="G21" s="450">
        <v>2</v>
      </c>
      <c r="H21" s="412">
        <v>0</v>
      </c>
      <c r="I21" s="539">
        <v>0</v>
      </c>
      <c r="J21" s="539">
        <v>0</v>
      </c>
      <c r="K21" s="539">
        <v>0</v>
      </c>
      <c r="L21" s="453">
        <v>0</v>
      </c>
      <c r="M21" s="453">
        <v>0</v>
      </c>
      <c r="N21" s="453">
        <v>0</v>
      </c>
      <c r="O21" s="453">
        <v>0</v>
      </c>
      <c r="P21" s="453">
        <v>0</v>
      </c>
      <c r="Q21" s="453">
        <v>0</v>
      </c>
      <c r="R21" s="453">
        <v>0</v>
      </c>
      <c r="S21" s="453">
        <v>0</v>
      </c>
      <c r="T21" s="453">
        <v>0</v>
      </c>
      <c r="U21" s="453">
        <v>0</v>
      </c>
      <c r="V21" s="453">
        <v>0</v>
      </c>
      <c r="W21" s="453">
        <v>0</v>
      </c>
      <c r="X21" s="453">
        <v>0</v>
      </c>
      <c r="Y21" s="453">
        <v>0</v>
      </c>
      <c r="Z21" s="453">
        <v>0</v>
      </c>
      <c r="AA21" s="453">
        <v>0</v>
      </c>
      <c r="AB21" s="453">
        <v>0</v>
      </c>
      <c r="AC21" s="453">
        <v>0</v>
      </c>
      <c r="AD21" s="453">
        <v>0</v>
      </c>
      <c r="AE21" s="453">
        <v>0</v>
      </c>
      <c r="AF21" s="453">
        <v>0</v>
      </c>
      <c r="AG21" s="453">
        <v>0</v>
      </c>
      <c r="AH21" s="453">
        <v>0</v>
      </c>
      <c r="AI21" s="453">
        <v>0</v>
      </c>
      <c r="AJ21" s="521">
        <v>0</v>
      </c>
      <c r="AK21" s="521">
        <v>0</v>
      </c>
      <c r="AL21" s="521">
        <v>0</v>
      </c>
      <c r="AM21" s="521">
        <v>0</v>
      </c>
      <c r="AN21" s="521">
        <v>0</v>
      </c>
      <c r="AO21" s="521">
        <v>0</v>
      </c>
    </row>
    <row r="22" spans="1:41" ht="27" customHeight="1" x14ac:dyDescent="0.2">
      <c r="A22" s="151"/>
      <c r="B22" s="964"/>
      <c r="C22" s="269" t="s">
        <v>120</v>
      </c>
      <c r="D22" s="428"/>
      <c r="E22" s="452" t="s">
        <v>120</v>
      </c>
      <c r="F22" s="428" t="s">
        <v>120</v>
      </c>
      <c r="G22" s="428">
        <v>2</v>
      </c>
      <c r="H22" s="412" t="s">
        <v>120</v>
      </c>
      <c r="I22" s="297" t="s">
        <v>120</v>
      </c>
      <c r="J22" s="297" t="s">
        <v>120</v>
      </c>
      <c r="K22" s="297" t="s">
        <v>120</v>
      </c>
      <c r="L22" s="453" t="s">
        <v>120</v>
      </c>
      <c r="M22" s="453" t="s">
        <v>120</v>
      </c>
      <c r="N22" s="453" t="s">
        <v>120</v>
      </c>
      <c r="O22" s="453" t="s">
        <v>120</v>
      </c>
      <c r="P22" s="453" t="s">
        <v>120</v>
      </c>
      <c r="Q22" s="453" t="s">
        <v>120</v>
      </c>
      <c r="R22" s="453" t="s">
        <v>120</v>
      </c>
      <c r="S22" s="453" t="s">
        <v>120</v>
      </c>
      <c r="T22" s="453" t="s">
        <v>120</v>
      </c>
      <c r="U22" s="453" t="s">
        <v>120</v>
      </c>
      <c r="V22" s="453" t="s">
        <v>120</v>
      </c>
      <c r="W22" s="453" t="s">
        <v>120</v>
      </c>
      <c r="X22" s="453" t="s">
        <v>120</v>
      </c>
      <c r="Y22" s="453" t="s">
        <v>120</v>
      </c>
      <c r="Z22" s="453" t="s">
        <v>120</v>
      </c>
      <c r="AA22" s="453" t="s">
        <v>120</v>
      </c>
      <c r="AB22" s="453" t="s">
        <v>120</v>
      </c>
      <c r="AC22" s="453" t="s">
        <v>120</v>
      </c>
      <c r="AD22" s="453" t="s">
        <v>120</v>
      </c>
      <c r="AE22" s="453" t="s">
        <v>120</v>
      </c>
      <c r="AF22" s="453" t="s">
        <v>120</v>
      </c>
      <c r="AG22" s="453" t="s">
        <v>120</v>
      </c>
      <c r="AH22" s="453" t="s">
        <v>120</v>
      </c>
      <c r="AI22" s="453" t="s">
        <v>120</v>
      </c>
      <c r="AJ22" s="521" t="s">
        <v>120</v>
      </c>
      <c r="AK22" s="521" t="s">
        <v>120</v>
      </c>
      <c r="AL22" s="521" t="s">
        <v>120</v>
      </c>
      <c r="AM22" s="521" t="s">
        <v>120</v>
      </c>
      <c r="AN22" s="521" t="s">
        <v>120</v>
      </c>
      <c r="AO22" s="521" t="s">
        <v>120</v>
      </c>
    </row>
    <row r="23" spans="1:41" ht="27" customHeight="1" x14ac:dyDescent="0.2">
      <c r="A23" s="151"/>
      <c r="B23" s="964"/>
      <c r="C23" s="506" t="s">
        <v>179</v>
      </c>
      <c r="D23" s="540" t="s">
        <v>180</v>
      </c>
      <c r="E23" s="541" t="s">
        <v>172</v>
      </c>
      <c r="F23" s="542" t="s">
        <v>72</v>
      </c>
      <c r="G23" s="542">
        <v>2</v>
      </c>
      <c r="H23" s="508">
        <v>0</v>
      </c>
      <c r="I23" s="509">
        <v>0</v>
      </c>
      <c r="J23" s="509">
        <v>0</v>
      </c>
      <c r="K23" s="509">
        <v>0</v>
      </c>
      <c r="L23" s="510">
        <v>0</v>
      </c>
      <c r="M23" s="510">
        <v>0</v>
      </c>
      <c r="N23" s="510">
        <v>0</v>
      </c>
      <c r="O23" s="510">
        <v>0</v>
      </c>
      <c r="P23" s="510">
        <v>0</v>
      </c>
      <c r="Q23" s="510">
        <v>0</v>
      </c>
      <c r="R23" s="510">
        <v>0</v>
      </c>
      <c r="S23" s="510">
        <v>0</v>
      </c>
      <c r="T23" s="510">
        <v>0</v>
      </c>
      <c r="U23" s="510">
        <v>0</v>
      </c>
      <c r="V23" s="510">
        <v>0</v>
      </c>
      <c r="W23" s="510">
        <v>0</v>
      </c>
      <c r="X23" s="510">
        <v>0</v>
      </c>
      <c r="Y23" s="510">
        <v>0</v>
      </c>
      <c r="Z23" s="510">
        <v>0</v>
      </c>
      <c r="AA23" s="510">
        <v>0</v>
      </c>
      <c r="AB23" s="510">
        <v>0</v>
      </c>
      <c r="AC23" s="510">
        <v>0</v>
      </c>
      <c r="AD23" s="510">
        <v>0</v>
      </c>
      <c r="AE23" s="510">
        <v>0</v>
      </c>
      <c r="AF23" s="510">
        <v>0</v>
      </c>
      <c r="AG23" s="510">
        <v>0</v>
      </c>
      <c r="AH23" s="510">
        <v>0</v>
      </c>
      <c r="AI23" s="510">
        <v>0</v>
      </c>
      <c r="AJ23" s="511">
        <v>0</v>
      </c>
      <c r="AK23" s="511">
        <v>0</v>
      </c>
      <c r="AL23" s="511">
        <v>0</v>
      </c>
      <c r="AM23" s="511">
        <v>0</v>
      </c>
      <c r="AN23" s="511">
        <v>0</v>
      </c>
      <c r="AO23" s="511">
        <v>0</v>
      </c>
    </row>
    <row r="24" spans="1:41" ht="27" customHeight="1" x14ac:dyDescent="0.2">
      <c r="A24" s="151"/>
      <c r="B24" s="964"/>
      <c r="C24" s="292" t="s">
        <v>181</v>
      </c>
      <c r="D24" s="543" t="s">
        <v>182</v>
      </c>
      <c r="E24" s="437" t="s">
        <v>121</v>
      </c>
      <c r="F24" s="438" t="s">
        <v>72</v>
      </c>
      <c r="G24" s="438">
        <v>2</v>
      </c>
      <c r="H24" s="937">
        <v>0.21176720465051502</v>
      </c>
      <c r="I24" s="424">
        <v>0.21176720465051502</v>
      </c>
      <c r="J24" s="424">
        <v>0.21176720465051502</v>
      </c>
      <c r="K24" s="424">
        <v>0.21176720465051502</v>
      </c>
      <c r="L24" s="433">
        <v>0.21176720465051502</v>
      </c>
      <c r="M24" s="433">
        <v>0.21176720465051502</v>
      </c>
      <c r="N24" s="433">
        <v>0.21176720465051502</v>
      </c>
      <c r="O24" s="433">
        <v>0.21176720465051502</v>
      </c>
      <c r="P24" s="433">
        <v>0.21176720465051502</v>
      </c>
      <c r="Q24" s="433">
        <v>0.21176720465051502</v>
      </c>
      <c r="R24" s="433">
        <v>0.21176720465051502</v>
      </c>
      <c r="S24" s="433">
        <v>0.21176720465051502</v>
      </c>
      <c r="T24" s="433">
        <v>0.21176720465051502</v>
      </c>
      <c r="U24" s="433">
        <v>0.21176720465051502</v>
      </c>
      <c r="V24" s="433">
        <v>0.21176720465051502</v>
      </c>
      <c r="W24" s="433">
        <v>0.21176720465051502</v>
      </c>
      <c r="X24" s="433">
        <v>0.21176720465051502</v>
      </c>
      <c r="Y24" s="433">
        <v>0.21176720465051502</v>
      </c>
      <c r="Z24" s="433">
        <v>0.21176720465051502</v>
      </c>
      <c r="AA24" s="433">
        <v>0.21176720465051502</v>
      </c>
      <c r="AB24" s="433">
        <v>0.21176720465051502</v>
      </c>
      <c r="AC24" s="433">
        <v>0.21176720465051502</v>
      </c>
      <c r="AD24" s="433">
        <v>0.21176720465051502</v>
      </c>
      <c r="AE24" s="433">
        <v>0.21176720465051502</v>
      </c>
      <c r="AF24" s="433">
        <v>0.21176720465051502</v>
      </c>
      <c r="AG24" s="433">
        <v>0.21176720465051502</v>
      </c>
      <c r="AH24" s="433">
        <v>0.21176720465051502</v>
      </c>
      <c r="AI24" s="433">
        <v>0.21176720465051502</v>
      </c>
      <c r="AJ24" s="493">
        <v>0.21176720465051502</v>
      </c>
      <c r="AK24" s="493">
        <v>0.21176720465051502</v>
      </c>
      <c r="AL24" s="493">
        <v>0.21176720465051502</v>
      </c>
      <c r="AM24" s="493">
        <v>0.21176720465051502</v>
      </c>
      <c r="AN24" s="493">
        <v>0.21176720465051502</v>
      </c>
      <c r="AO24" s="493">
        <v>0.21176720465051502</v>
      </c>
    </row>
    <row r="25" spans="1:41" ht="27" customHeight="1" thickBot="1" x14ac:dyDescent="0.25">
      <c r="A25" s="151"/>
      <c r="B25" s="965"/>
      <c r="C25" s="544" t="s">
        <v>183</v>
      </c>
      <c r="D25" s="545" t="s">
        <v>184</v>
      </c>
      <c r="E25" s="546" t="s">
        <v>121</v>
      </c>
      <c r="F25" s="547" t="s">
        <v>72</v>
      </c>
      <c r="G25" s="547">
        <v>2</v>
      </c>
      <c r="H25" s="548">
        <v>8.7979500000000002E-2</v>
      </c>
      <c r="I25" s="309">
        <v>0.10995846534644034</v>
      </c>
      <c r="J25" s="309">
        <v>0.10995846534644034</v>
      </c>
      <c r="K25" s="309">
        <v>0.10995846534644034</v>
      </c>
      <c r="L25" s="549">
        <v>0.10995846534644034</v>
      </c>
      <c r="M25" s="549">
        <v>0.10995846534644034</v>
      </c>
      <c r="N25" s="549">
        <v>0.10995846534644034</v>
      </c>
      <c r="O25" s="549">
        <v>0.10995846534644034</v>
      </c>
      <c r="P25" s="549">
        <v>0.10995846534644034</v>
      </c>
      <c r="Q25" s="549">
        <v>0.10995846534644034</v>
      </c>
      <c r="R25" s="549">
        <v>0.10995846534644034</v>
      </c>
      <c r="S25" s="549">
        <v>0.10995846534644034</v>
      </c>
      <c r="T25" s="549">
        <v>0.10995846534644034</v>
      </c>
      <c r="U25" s="549">
        <v>0.10995846534644034</v>
      </c>
      <c r="V25" s="549">
        <v>0.10995846534644034</v>
      </c>
      <c r="W25" s="549">
        <v>0.10995846534644034</v>
      </c>
      <c r="X25" s="549">
        <v>0.10995846534644034</v>
      </c>
      <c r="Y25" s="549">
        <v>0.10995846534644034</v>
      </c>
      <c r="Z25" s="549">
        <v>0.10995846534644034</v>
      </c>
      <c r="AA25" s="549">
        <v>0.10995846534644034</v>
      </c>
      <c r="AB25" s="549">
        <v>0.10995846534644034</v>
      </c>
      <c r="AC25" s="549">
        <v>0.10995846534644034</v>
      </c>
      <c r="AD25" s="549">
        <v>0.10995846534644034</v>
      </c>
      <c r="AE25" s="549">
        <v>0.10995846534644034</v>
      </c>
      <c r="AF25" s="549">
        <v>0.10995846534644034</v>
      </c>
      <c r="AG25" s="549">
        <v>0.10995846534644034</v>
      </c>
      <c r="AH25" s="549">
        <v>0.10995846534644034</v>
      </c>
      <c r="AI25" s="549">
        <v>0.10995846534644034</v>
      </c>
      <c r="AJ25" s="866">
        <v>0.10995846534644034</v>
      </c>
      <c r="AK25" s="866">
        <v>0.10995846534644034</v>
      </c>
      <c r="AL25" s="866">
        <v>0.10995846534644034</v>
      </c>
      <c r="AM25" s="866">
        <v>0.10995846534644034</v>
      </c>
      <c r="AN25" s="866">
        <v>0.10995846534644034</v>
      </c>
      <c r="AO25" s="866">
        <v>0.10995846534644034</v>
      </c>
    </row>
    <row r="26" spans="1:41" ht="27" customHeight="1" x14ac:dyDescent="0.25">
      <c r="A26" s="172"/>
      <c r="B26" s="202"/>
      <c r="C26" s="174"/>
      <c r="D26" s="203"/>
      <c r="E26" s="204"/>
      <c r="F26" s="203"/>
      <c r="G26" s="203"/>
      <c r="H26" s="205"/>
      <c r="I26" s="206"/>
      <c r="J26" s="207"/>
      <c r="K26" s="174"/>
      <c r="L26" s="207"/>
      <c r="M26" s="208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</row>
    <row r="27" spans="1:41" ht="27" customHeight="1" x14ac:dyDescent="0.25">
      <c r="A27" s="172"/>
      <c r="B27" s="202"/>
      <c r="C27" s="174"/>
      <c r="D27" s="174"/>
      <c r="E27" s="209"/>
      <c r="F27" s="174"/>
      <c r="G27" s="174"/>
      <c r="H27" s="174"/>
      <c r="I27" s="177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</row>
    <row r="28" spans="1:41" ht="27" customHeight="1" x14ac:dyDescent="0.25">
      <c r="A28" s="172"/>
      <c r="B28" s="202"/>
      <c r="C28" s="203"/>
      <c r="D28" s="156" t="str">
        <f>'TITLE PAGE'!B9</f>
        <v>Company:</v>
      </c>
      <c r="E28" s="396" t="str">
        <f>'TITLE PAGE'!D9</f>
        <v>Dŵr Cymru Welsh Water</v>
      </c>
      <c r="F28" s="203"/>
      <c r="G28" s="203"/>
      <c r="H28" s="203"/>
      <c r="I28" s="203"/>
      <c r="J28" s="203"/>
      <c r="K28" s="174"/>
      <c r="L28" s="203"/>
      <c r="M28" s="203"/>
      <c r="N28" s="203"/>
      <c r="O28" s="203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</row>
    <row r="29" spans="1:41" ht="27" customHeight="1" x14ac:dyDescent="0.25">
      <c r="A29" s="172"/>
      <c r="B29" s="202"/>
      <c r="C29" s="203"/>
      <c r="D29" s="160" t="str">
        <f>'TITLE PAGE'!B10</f>
        <v>Resource Zone Name:</v>
      </c>
      <c r="E29" s="397" t="str">
        <f>'TITLE PAGE'!D10</f>
        <v>Whitbourne</v>
      </c>
      <c r="F29" s="203"/>
      <c r="G29" s="203"/>
      <c r="H29" s="203"/>
      <c r="I29" s="203"/>
      <c r="J29" s="203"/>
      <c r="K29" s="174"/>
      <c r="L29" s="203"/>
      <c r="M29" s="203"/>
      <c r="N29" s="203"/>
      <c r="O29" s="203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</row>
    <row r="30" spans="1:41" ht="27" customHeight="1" x14ac:dyDescent="0.2">
      <c r="A30" s="172"/>
      <c r="B30" s="210"/>
      <c r="C30" s="203"/>
      <c r="D30" s="160" t="str">
        <f>'TITLE PAGE'!B11</f>
        <v>Resource Zone Number:</v>
      </c>
      <c r="E30" s="398">
        <f>'TITLE PAGE'!D11</f>
        <v>8111</v>
      </c>
      <c r="F30" s="203"/>
      <c r="G30" s="203"/>
      <c r="H30" s="203"/>
      <c r="I30" s="203"/>
      <c r="J30" s="203"/>
      <c r="K30" s="174"/>
      <c r="L30" s="203"/>
      <c r="M30" s="203"/>
      <c r="N30" s="203"/>
      <c r="O30" s="203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</row>
    <row r="31" spans="1:41" ht="27" customHeight="1" x14ac:dyDescent="0.25">
      <c r="A31" s="172"/>
      <c r="B31" s="202"/>
      <c r="C31" s="203"/>
      <c r="D31" s="160" t="str">
        <f>'TITLE PAGE'!B12</f>
        <v xml:space="preserve">Planning Scenario Name:                                                                     </v>
      </c>
      <c r="E31" s="397" t="str">
        <f>'TITLE PAGE'!D12</f>
        <v>Dry Year Annual Average</v>
      </c>
      <c r="F31" s="203"/>
      <c r="G31" s="203"/>
      <c r="H31" s="203"/>
      <c r="I31" s="203"/>
      <c r="J31" s="203"/>
      <c r="K31" s="174"/>
      <c r="L31" s="203"/>
      <c r="M31" s="203"/>
      <c r="N31" s="203"/>
      <c r="O31" s="203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</row>
    <row r="32" spans="1:41" ht="27" customHeight="1" x14ac:dyDescent="0.25">
      <c r="A32" s="172"/>
      <c r="B32" s="202"/>
      <c r="C32" s="203"/>
      <c r="D32" s="168" t="str">
        <f>'TITLE PAGE'!B13</f>
        <v xml:space="preserve">Chosen Level of Service:  </v>
      </c>
      <c r="E32" s="211" t="str">
        <f>'TITLE PAGE'!D13</f>
        <v>1 in 20</v>
      </c>
      <c r="F32" s="203"/>
      <c r="G32" s="203"/>
      <c r="H32" s="203"/>
      <c r="I32" s="203"/>
      <c r="J32" s="203"/>
      <c r="K32" s="174"/>
      <c r="L32" s="203"/>
      <c r="M32" s="203"/>
      <c r="N32" s="203"/>
      <c r="O32" s="203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</row>
    <row r="33" spans="1:41" ht="27" customHeight="1" x14ac:dyDescent="0.25">
      <c r="A33" s="172"/>
      <c r="B33" s="202"/>
      <c r="C33" s="203"/>
      <c r="D33" s="203"/>
      <c r="E33" s="212"/>
      <c r="F33" s="203"/>
      <c r="G33" s="203"/>
      <c r="H33" s="203"/>
      <c r="I33" s="203"/>
      <c r="J33" s="203"/>
      <c r="K33" s="174"/>
      <c r="L33" s="203"/>
      <c r="M33" s="203"/>
      <c r="N33" s="203"/>
      <c r="O33" s="203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2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1" zoomScale="75" zoomScaleNormal="75" workbookViewId="0">
      <selection activeCell="H60" sqref="H60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6" max="256" width="2.109375" customWidth="1"/>
    <col min="257" max="258" width="6.88671875" customWidth="1"/>
    <col min="259" max="259" width="43.44140625" customWidth="1"/>
    <col min="260" max="260" width="38.109375" customWidth="1"/>
    <col min="261" max="261" width="6.88671875" customWidth="1"/>
    <col min="262" max="262" width="8.21875" bestFit="1" customWidth="1"/>
    <col min="263" max="263" width="13.21875" customWidth="1"/>
    <col min="264" max="291" width="11.44140625" customWidth="1"/>
    <col min="512" max="512" width="2.109375" customWidth="1"/>
    <col min="513" max="514" width="6.88671875" customWidth="1"/>
    <col min="515" max="515" width="43.44140625" customWidth="1"/>
    <col min="516" max="516" width="38.109375" customWidth="1"/>
    <col min="517" max="517" width="6.88671875" customWidth="1"/>
    <col min="518" max="518" width="8.21875" bestFit="1" customWidth="1"/>
    <col min="519" max="519" width="13.21875" customWidth="1"/>
    <col min="520" max="547" width="11.44140625" customWidth="1"/>
    <col min="768" max="768" width="2.109375" customWidth="1"/>
    <col min="769" max="770" width="6.88671875" customWidth="1"/>
    <col min="771" max="771" width="43.44140625" customWidth="1"/>
    <col min="772" max="772" width="38.109375" customWidth="1"/>
    <col min="773" max="773" width="6.88671875" customWidth="1"/>
    <col min="774" max="774" width="8.21875" bestFit="1" customWidth="1"/>
    <col min="775" max="775" width="13.21875" customWidth="1"/>
    <col min="776" max="803" width="11.44140625" customWidth="1"/>
    <col min="1024" max="1024" width="2.109375" customWidth="1"/>
    <col min="1025" max="1026" width="6.88671875" customWidth="1"/>
    <col min="1027" max="1027" width="43.44140625" customWidth="1"/>
    <col min="1028" max="1028" width="38.109375" customWidth="1"/>
    <col min="1029" max="1029" width="6.88671875" customWidth="1"/>
    <col min="1030" max="1030" width="8.21875" bestFit="1" customWidth="1"/>
    <col min="1031" max="1031" width="13.21875" customWidth="1"/>
    <col min="1032" max="1059" width="11.44140625" customWidth="1"/>
    <col min="1280" max="1280" width="2.109375" customWidth="1"/>
    <col min="1281" max="1282" width="6.88671875" customWidth="1"/>
    <col min="1283" max="1283" width="43.44140625" customWidth="1"/>
    <col min="1284" max="1284" width="38.109375" customWidth="1"/>
    <col min="1285" max="1285" width="6.88671875" customWidth="1"/>
    <col min="1286" max="1286" width="8.21875" bestFit="1" customWidth="1"/>
    <col min="1287" max="1287" width="13.21875" customWidth="1"/>
    <col min="1288" max="1315" width="11.44140625" customWidth="1"/>
    <col min="1536" max="1536" width="2.109375" customWidth="1"/>
    <col min="1537" max="1538" width="6.88671875" customWidth="1"/>
    <col min="1539" max="1539" width="43.44140625" customWidth="1"/>
    <col min="1540" max="1540" width="38.109375" customWidth="1"/>
    <col min="1541" max="1541" width="6.88671875" customWidth="1"/>
    <col min="1542" max="1542" width="8.21875" bestFit="1" customWidth="1"/>
    <col min="1543" max="1543" width="13.21875" customWidth="1"/>
    <col min="1544" max="1571" width="11.44140625" customWidth="1"/>
    <col min="1792" max="1792" width="2.109375" customWidth="1"/>
    <col min="1793" max="1794" width="6.88671875" customWidth="1"/>
    <col min="1795" max="1795" width="43.44140625" customWidth="1"/>
    <col min="1796" max="1796" width="38.109375" customWidth="1"/>
    <col min="1797" max="1797" width="6.88671875" customWidth="1"/>
    <col min="1798" max="1798" width="8.21875" bestFit="1" customWidth="1"/>
    <col min="1799" max="1799" width="13.21875" customWidth="1"/>
    <col min="1800" max="1827" width="11.44140625" customWidth="1"/>
    <col min="2048" max="2048" width="2.109375" customWidth="1"/>
    <col min="2049" max="2050" width="6.88671875" customWidth="1"/>
    <col min="2051" max="2051" width="43.44140625" customWidth="1"/>
    <col min="2052" max="2052" width="38.109375" customWidth="1"/>
    <col min="2053" max="2053" width="6.88671875" customWidth="1"/>
    <col min="2054" max="2054" width="8.21875" bestFit="1" customWidth="1"/>
    <col min="2055" max="2055" width="13.21875" customWidth="1"/>
    <col min="2056" max="2083" width="11.44140625" customWidth="1"/>
    <col min="2304" max="2304" width="2.109375" customWidth="1"/>
    <col min="2305" max="2306" width="6.88671875" customWidth="1"/>
    <col min="2307" max="2307" width="43.44140625" customWidth="1"/>
    <col min="2308" max="2308" width="38.109375" customWidth="1"/>
    <col min="2309" max="2309" width="6.88671875" customWidth="1"/>
    <col min="2310" max="2310" width="8.21875" bestFit="1" customWidth="1"/>
    <col min="2311" max="2311" width="13.21875" customWidth="1"/>
    <col min="2312" max="2339" width="11.44140625" customWidth="1"/>
    <col min="2560" max="2560" width="2.109375" customWidth="1"/>
    <col min="2561" max="2562" width="6.88671875" customWidth="1"/>
    <col min="2563" max="2563" width="43.44140625" customWidth="1"/>
    <col min="2564" max="2564" width="38.109375" customWidth="1"/>
    <col min="2565" max="2565" width="6.88671875" customWidth="1"/>
    <col min="2566" max="2566" width="8.21875" bestFit="1" customWidth="1"/>
    <col min="2567" max="2567" width="13.21875" customWidth="1"/>
    <col min="2568" max="2595" width="11.44140625" customWidth="1"/>
    <col min="2816" max="2816" width="2.109375" customWidth="1"/>
    <col min="2817" max="2818" width="6.88671875" customWidth="1"/>
    <col min="2819" max="2819" width="43.44140625" customWidth="1"/>
    <col min="2820" max="2820" width="38.109375" customWidth="1"/>
    <col min="2821" max="2821" width="6.88671875" customWidth="1"/>
    <col min="2822" max="2822" width="8.21875" bestFit="1" customWidth="1"/>
    <col min="2823" max="2823" width="13.21875" customWidth="1"/>
    <col min="2824" max="2851" width="11.44140625" customWidth="1"/>
    <col min="3072" max="3072" width="2.109375" customWidth="1"/>
    <col min="3073" max="3074" width="6.88671875" customWidth="1"/>
    <col min="3075" max="3075" width="43.44140625" customWidth="1"/>
    <col min="3076" max="3076" width="38.109375" customWidth="1"/>
    <col min="3077" max="3077" width="6.88671875" customWidth="1"/>
    <col min="3078" max="3078" width="8.21875" bestFit="1" customWidth="1"/>
    <col min="3079" max="3079" width="13.21875" customWidth="1"/>
    <col min="3080" max="3107" width="11.44140625" customWidth="1"/>
    <col min="3328" max="3328" width="2.109375" customWidth="1"/>
    <col min="3329" max="3330" width="6.88671875" customWidth="1"/>
    <col min="3331" max="3331" width="43.44140625" customWidth="1"/>
    <col min="3332" max="3332" width="38.109375" customWidth="1"/>
    <col min="3333" max="3333" width="6.88671875" customWidth="1"/>
    <col min="3334" max="3334" width="8.21875" bestFit="1" customWidth="1"/>
    <col min="3335" max="3335" width="13.21875" customWidth="1"/>
    <col min="3336" max="3363" width="11.44140625" customWidth="1"/>
    <col min="3584" max="3584" width="2.109375" customWidth="1"/>
    <col min="3585" max="3586" width="6.88671875" customWidth="1"/>
    <col min="3587" max="3587" width="43.44140625" customWidth="1"/>
    <col min="3588" max="3588" width="38.109375" customWidth="1"/>
    <col min="3589" max="3589" width="6.88671875" customWidth="1"/>
    <col min="3590" max="3590" width="8.21875" bestFit="1" customWidth="1"/>
    <col min="3591" max="3591" width="13.21875" customWidth="1"/>
    <col min="3592" max="3619" width="11.44140625" customWidth="1"/>
    <col min="3840" max="3840" width="2.109375" customWidth="1"/>
    <col min="3841" max="3842" width="6.88671875" customWidth="1"/>
    <col min="3843" max="3843" width="43.44140625" customWidth="1"/>
    <col min="3844" max="3844" width="38.109375" customWidth="1"/>
    <col min="3845" max="3845" width="6.88671875" customWidth="1"/>
    <col min="3846" max="3846" width="8.21875" bestFit="1" customWidth="1"/>
    <col min="3847" max="3847" width="13.21875" customWidth="1"/>
    <col min="3848" max="3875" width="11.44140625" customWidth="1"/>
    <col min="4096" max="4096" width="2.109375" customWidth="1"/>
    <col min="4097" max="4098" width="6.88671875" customWidth="1"/>
    <col min="4099" max="4099" width="43.44140625" customWidth="1"/>
    <col min="4100" max="4100" width="38.109375" customWidth="1"/>
    <col min="4101" max="4101" width="6.88671875" customWidth="1"/>
    <col min="4102" max="4102" width="8.21875" bestFit="1" customWidth="1"/>
    <col min="4103" max="4103" width="13.21875" customWidth="1"/>
    <col min="4104" max="4131" width="11.44140625" customWidth="1"/>
    <col min="4352" max="4352" width="2.109375" customWidth="1"/>
    <col min="4353" max="4354" width="6.88671875" customWidth="1"/>
    <col min="4355" max="4355" width="43.44140625" customWidth="1"/>
    <col min="4356" max="4356" width="38.109375" customWidth="1"/>
    <col min="4357" max="4357" width="6.88671875" customWidth="1"/>
    <col min="4358" max="4358" width="8.21875" bestFit="1" customWidth="1"/>
    <col min="4359" max="4359" width="13.21875" customWidth="1"/>
    <col min="4360" max="4387" width="11.44140625" customWidth="1"/>
    <col min="4608" max="4608" width="2.109375" customWidth="1"/>
    <col min="4609" max="4610" width="6.88671875" customWidth="1"/>
    <col min="4611" max="4611" width="43.44140625" customWidth="1"/>
    <col min="4612" max="4612" width="38.109375" customWidth="1"/>
    <col min="4613" max="4613" width="6.88671875" customWidth="1"/>
    <col min="4614" max="4614" width="8.21875" bestFit="1" customWidth="1"/>
    <col min="4615" max="4615" width="13.21875" customWidth="1"/>
    <col min="4616" max="4643" width="11.44140625" customWidth="1"/>
    <col min="4864" max="4864" width="2.109375" customWidth="1"/>
    <col min="4865" max="4866" width="6.88671875" customWidth="1"/>
    <col min="4867" max="4867" width="43.44140625" customWidth="1"/>
    <col min="4868" max="4868" width="38.109375" customWidth="1"/>
    <col min="4869" max="4869" width="6.88671875" customWidth="1"/>
    <col min="4870" max="4870" width="8.21875" bestFit="1" customWidth="1"/>
    <col min="4871" max="4871" width="13.21875" customWidth="1"/>
    <col min="4872" max="4899" width="11.44140625" customWidth="1"/>
    <col min="5120" max="5120" width="2.109375" customWidth="1"/>
    <col min="5121" max="5122" width="6.88671875" customWidth="1"/>
    <col min="5123" max="5123" width="43.44140625" customWidth="1"/>
    <col min="5124" max="5124" width="38.109375" customWidth="1"/>
    <col min="5125" max="5125" width="6.88671875" customWidth="1"/>
    <col min="5126" max="5126" width="8.21875" bestFit="1" customWidth="1"/>
    <col min="5127" max="5127" width="13.21875" customWidth="1"/>
    <col min="5128" max="5155" width="11.44140625" customWidth="1"/>
    <col min="5376" max="5376" width="2.109375" customWidth="1"/>
    <col min="5377" max="5378" width="6.88671875" customWidth="1"/>
    <col min="5379" max="5379" width="43.44140625" customWidth="1"/>
    <col min="5380" max="5380" width="38.109375" customWidth="1"/>
    <col min="5381" max="5381" width="6.88671875" customWidth="1"/>
    <col min="5382" max="5382" width="8.21875" bestFit="1" customWidth="1"/>
    <col min="5383" max="5383" width="13.21875" customWidth="1"/>
    <col min="5384" max="5411" width="11.44140625" customWidth="1"/>
    <col min="5632" max="5632" width="2.109375" customWidth="1"/>
    <col min="5633" max="5634" width="6.88671875" customWidth="1"/>
    <col min="5635" max="5635" width="43.44140625" customWidth="1"/>
    <col min="5636" max="5636" width="38.109375" customWidth="1"/>
    <col min="5637" max="5637" width="6.88671875" customWidth="1"/>
    <col min="5638" max="5638" width="8.21875" bestFit="1" customWidth="1"/>
    <col min="5639" max="5639" width="13.21875" customWidth="1"/>
    <col min="5640" max="5667" width="11.44140625" customWidth="1"/>
    <col min="5888" max="5888" width="2.109375" customWidth="1"/>
    <col min="5889" max="5890" width="6.88671875" customWidth="1"/>
    <col min="5891" max="5891" width="43.44140625" customWidth="1"/>
    <col min="5892" max="5892" width="38.109375" customWidth="1"/>
    <col min="5893" max="5893" width="6.88671875" customWidth="1"/>
    <col min="5894" max="5894" width="8.21875" bestFit="1" customWidth="1"/>
    <col min="5895" max="5895" width="13.21875" customWidth="1"/>
    <col min="5896" max="5923" width="11.44140625" customWidth="1"/>
    <col min="6144" max="6144" width="2.109375" customWidth="1"/>
    <col min="6145" max="6146" width="6.88671875" customWidth="1"/>
    <col min="6147" max="6147" width="43.44140625" customWidth="1"/>
    <col min="6148" max="6148" width="38.109375" customWidth="1"/>
    <col min="6149" max="6149" width="6.88671875" customWidth="1"/>
    <col min="6150" max="6150" width="8.21875" bestFit="1" customWidth="1"/>
    <col min="6151" max="6151" width="13.21875" customWidth="1"/>
    <col min="6152" max="6179" width="11.44140625" customWidth="1"/>
    <col min="6400" max="6400" width="2.109375" customWidth="1"/>
    <col min="6401" max="6402" width="6.88671875" customWidth="1"/>
    <col min="6403" max="6403" width="43.44140625" customWidth="1"/>
    <col min="6404" max="6404" width="38.109375" customWidth="1"/>
    <col min="6405" max="6405" width="6.88671875" customWidth="1"/>
    <col min="6406" max="6406" width="8.21875" bestFit="1" customWidth="1"/>
    <col min="6407" max="6407" width="13.21875" customWidth="1"/>
    <col min="6408" max="6435" width="11.44140625" customWidth="1"/>
    <col min="6656" max="6656" width="2.109375" customWidth="1"/>
    <col min="6657" max="6658" width="6.88671875" customWidth="1"/>
    <col min="6659" max="6659" width="43.44140625" customWidth="1"/>
    <col min="6660" max="6660" width="38.109375" customWidth="1"/>
    <col min="6661" max="6661" width="6.88671875" customWidth="1"/>
    <col min="6662" max="6662" width="8.21875" bestFit="1" customWidth="1"/>
    <col min="6663" max="6663" width="13.21875" customWidth="1"/>
    <col min="6664" max="6691" width="11.44140625" customWidth="1"/>
    <col min="6912" max="6912" width="2.109375" customWidth="1"/>
    <col min="6913" max="6914" width="6.88671875" customWidth="1"/>
    <col min="6915" max="6915" width="43.44140625" customWidth="1"/>
    <col min="6916" max="6916" width="38.109375" customWidth="1"/>
    <col min="6917" max="6917" width="6.88671875" customWidth="1"/>
    <col min="6918" max="6918" width="8.21875" bestFit="1" customWidth="1"/>
    <col min="6919" max="6919" width="13.21875" customWidth="1"/>
    <col min="6920" max="6947" width="11.44140625" customWidth="1"/>
    <col min="7168" max="7168" width="2.109375" customWidth="1"/>
    <col min="7169" max="7170" width="6.88671875" customWidth="1"/>
    <col min="7171" max="7171" width="43.44140625" customWidth="1"/>
    <col min="7172" max="7172" width="38.109375" customWidth="1"/>
    <col min="7173" max="7173" width="6.88671875" customWidth="1"/>
    <col min="7174" max="7174" width="8.21875" bestFit="1" customWidth="1"/>
    <col min="7175" max="7175" width="13.21875" customWidth="1"/>
    <col min="7176" max="7203" width="11.44140625" customWidth="1"/>
    <col min="7424" max="7424" width="2.109375" customWidth="1"/>
    <col min="7425" max="7426" width="6.88671875" customWidth="1"/>
    <col min="7427" max="7427" width="43.44140625" customWidth="1"/>
    <col min="7428" max="7428" width="38.109375" customWidth="1"/>
    <col min="7429" max="7429" width="6.88671875" customWidth="1"/>
    <col min="7430" max="7430" width="8.21875" bestFit="1" customWidth="1"/>
    <col min="7431" max="7431" width="13.21875" customWidth="1"/>
    <col min="7432" max="7459" width="11.44140625" customWidth="1"/>
    <col min="7680" max="7680" width="2.109375" customWidth="1"/>
    <col min="7681" max="7682" width="6.88671875" customWidth="1"/>
    <col min="7683" max="7683" width="43.44140625" customWidth="1"/>
    <col min="7684" max="7684" width="38.109375" customWidth="1"/>
    <col min="7685" max="7685" width="6.88671875" customWidth="1"/>
    <col min="7686" max="7686" width="8.21875" bestFit="1" customWidth="1"/>
    <col min="7687" max="7687" width="13.21875" customWidth="1"/>
    <col min="7688" max="7715" width="11.44140625" customWidth="1"/>
    <col min="7936" max="7936" width="2.109375" customWidth="1"/>
    <col min="7937" max="7938" width="6.88671875" customWidth="1"/>
    <col min="7939" max="7939" width="43.44140625" customWidth="1"/>
    <col min="7940" max="7940" width="38.109375" customWidth="1"/>
    <col min="7941" max="7941" width="6.88671875" customWidth="1"/>
    <col min="7942" max="7942" width="8.21875" bestFit="1" customWidth="1"/>
    <col min="7943" max="7943" width="13.21875" customWidth="1"/>
    <col min="7944" max="7971" width="11.44140625" customWidth="1"/>
    <col min="8192" max="8192" width="2.109375" customWidth="1"/>
    <col min="8193" max="8194" width="6.88671875" customWidth="1"/>
    <col min="8195" max="8195" width="43.44140625" customWidth="1"/>
    <col min="8196" max="8196" width="38.109375" customWidth="1"/>
    <col min="8197" max="8197" width="6.88671875" customWidth="1"/>
    <col min="8198" max="8198" width="8.21875" bestFit="1" customWidth="1"/>
    <col min="8199" max="8199" width="13.21875" customWidth="1"/>
    <col min="8200" max="8227" width="11.44140625" customWidth="1"/>
    <col min="8448" max="8448" width="2.109375" customWidth="1"/>
    <col min="8449" max="8450" width="6.88671875" customWidth="1"/>
    <col min="8451" max="8451" width="43.44140625" customWidth="1"/>
    <col min="8452" max="8452" width="38.109375" customWidth="1"/>
    <col min="8453" max="8453" width="6.88671875" customWidth="1"/>
    <col min="8454" max="8454" width="8.21875" bestFit="1" customWidth="1"/>
    <col min="8455" max="8455" width="13.21875" customWidth="1"/>
    <col min="8456" max="8483" width="11.44140625" customWidth="1"/>
    <col min="8704" max="8704" width="2.109375" customWidth="1"/>
    <col min="8705" max="8706" width="6.88671875" customWidth="1"/>
    <col min="8707" max="8707" width="43.44140625" customWidth="1"/>
    <col min="8708" max="8708" width="38.109375" customWidth="1"/>
    <col min="8709" max="8709" width="6.88671875" customWidth="1"/>
    <col min="8710" max="8710" width="8.21875" bestFit="1" customWidth="1"/>
    <col min="8711" max="8711" width="13.21875" customWidth="1"/>
    <col min="8712" max="8739" width="11.44140625" customWidth="1"/>
    <col min="8960" max="8960" width="2.109375" customWidth="1"/>
    <col min="8961" max="8962" width="6.88671875" customWidth="1"/>
    <col min="8963" max="8963" width="43.44140625" customWidth="1"/>
    <col min="8964" max="8964" width="38.109375" customWidth="1"/>
    <col min="8965" max="8965" width="6.88671875" customWidth="1"/>
    <col min="8966" max="8966" width="8.21875" bestFit="1" customWidth="1"/>
    <col min="8967" max="8967" width="13.21875" customWidth="1"/>
    <col min="8968" max="8995" width="11.44140625" customWidth="1"/>
    <col min="9216" max="9216" width="2.109375" customWidth="1"/>
    <col min="9217" max="9218" width="6.88671875" customWidth="1"/>
    <col min="9219" max="9219" width="43.44140625" customWidth="1"/>
    <col min="9220" max="9220" width="38.109375" customWidth="1"/>
    <col min="9221" max="9221" width="6.88671875" customWidth="1"/>
    <col min="9222" max="9222" width="8.21875" bestFit="1" customWidth="1"/>
    <col min="9223" max="9223" width="13.21875" customWidth="1"/>
    <col min="9224" max="9251" width="11.44140625" customWidth="1"/>
    <col min="9472" max="9472" width="2.109375" customWidth="1"/>
    <col min="9473" max="9474" width="6.88671875" customWidth="1"/>
    <col min="9475" max="9475" width="43.44140625" customWidth="1"/>
    <col min="9476" max="9476" width="38.109375" customWidth="1"/>
    <col min="9477" max="9477" width="6.88671875" customWidth="1"/>
    <col min="9478" max="9478" width="8.21875" bestFit="1" customWidth="1"/>
    <col min="9479" max="9479" width="13.21875" customWidth="1"/>
    <col min="9480" max="9507" width="11.44140625" customWidth="1"/>
    <col min="9728" max="9728" width="2.109375" customWidth="1"/>
    <col min="9729" max="9730" width="6.88671875" customWidth="1"/>
    <col min="9731" max="9731" width="43.44140625" customWidth="1"/>
    <col min="9732" max="9732" width="38.109375" customWidth="1"/>
    <col min="9733" max="9733" width="6.88671875" customWidth="1"/>
    <col min="9734" max="9734" width="8.21875" bestFit="1" customWidth="1"/>
    <col min="9735" max="9735" width="13.21875" customWidth="1"/>
    <col min="9736" max="9763" width="11.44140625" customWidth="1"/>
    <col min="9984" max="9984" width="2.109375" customWidth="1"/>
    <col min="9985" max="9986" width="6.88671875" customWidth="1"/>
    <col min="9987" max="9987" width="43.44140625" customWidth="1"/>
    <col min="9988" max="9988" width="38.109375" customWidth="1"/>
    <col min="9989" max="9989" width="6.88671875" customWidth="1"/>
    <col min="9990" max="9990" width="8.21875" bestFit="1" customWidth="1"/>
    <col min="9991" max="9991" width="13.21875" customWidth="1"/>
    <col min="9992" max="10019" width="11.44140625" customWidth="1"/>
    <col min="10240" max="10240" width="2.109375" customWidth="1"/>
    <col min="10241" max="10242" width="6.88671875" customWidth="1"/>
    <col min="10243" max="10243" width="43.44140625" customWidth="1"/>
    <col min="10244" max="10244" width="38.109375" customWidth="1"/>
    <col min="10245" max="10245" width="6.88671875" customWidth="1"/>
    <col min="10246" max="10246" width="8.21875" bestFit="1" customWidth="1"/>
    <col min="10247" max="10247" width="13.21875" customWidth="1"/>
    <col min="10248" max="10275" width="11.44140625" customWidth="1"/>
    <col min="10496" max="10496" width="2.109375" customWidth="1"/>
    <col min="10497" max="10498" width="6.88671875" customWidth="1"/>
    <col min="10499" max="10499" width="43.44140625" customWidth="1"/>
    <col min="10500" max="10500" width="38.109375" customWidth="1"/>
    <col min="10501" max="10501" width="6.88671875" customWidth="1"/>
    <col min="10502" max="10502" width="8.21875" bestFit="1" customWidth="1"/>
    <col min="10503" max="10503" width="13.21875" customWidth="1"/>
    <col min="10504" max="10531" width="11.44140625" customWidth="1"/>
    <col min="10752" max="10752" width="2.109375" customWidth="1"/>
    <col min="10753" max="10754" width="6.88671875" customWidth="1"/>
    <col min="10755" max="10755" width="43.44140625" customWidth="1"/>
    <col min="10756" max="10756" width="38.109375" customWidth="1"/>
    <col min="10757" max="10757" width="6.88671875" customWidth="1"/>
    <col min="10758" max="10758" width="8.21875" bestFit="1" customWidth="1"/>
    <col min="10759" max="10759" width="13.21875" customWidth="1"/>
    <col min="10760" max="10787" width="11.44140625" customWidth="1"/>
    <col min="11008" max="11008" width="2.109375" customWidth="1"/>
    <col min="11009" max="11010" width="6.88671875" customWidth="1"/>
    <col min="11011" max="11011" width="43.44140625" customWidth="1"/>
    <col min="11012" max="11012" width="38.109375" customWidth="1"/>
    <col min="11013" max="11013" width="6.88671875" customWidth="1"/>
    <col min="11014" max="11014" width="8.21875" bestFit="1" customWidth="1"/>
    <col min="11015" max="11015" width="13.21875" customWidth="1"/>
    <col min="11016" max="11043" width="11.44140625" customWidth="1"/>
    <col min="11264" max="11264" width="2.109375" customWidth="1"/>
    <col min="11265" max="11266" width="6.88671875" customWidth="1"/>
    <col min="11267" max="11267" width="43.44140625" customWidth="1"/>
    <col min="11268" max="11268" width="38.109375" customWidth="1"/>
    <col min="11269" max="11269" width="6.88671875" customWidth="1"/>
    <col min="11270" max="11270" width="8.21875" bestFit="1" customWidth="1"/>
    <col min="11271" max="11271" width="13.21875" customWidth="1"/>
    <col min="11272" max="11299" width="11.44140625" customWidth="1"/>
    <col min="11520" max="11520" width="2.109375" customWidth="1"/>
    <col min="11521" max="11522" width="6.88671875" customWidth="1"/>
    <col min="11523" max="11523" width="43.44140625" customWidth="1"/>
    <col min="11524" max="11524" width="38.109375" customWidth="1"/>
    <col min="11525" max="11525" width="6.88671875" customWidth="1"/>
    <col min="11526" max="11526" width="8.21875" bestFit="1" customWidth="1"/>
    <col min="11527" max="11527" width="13.21875" customWidth="1"/>
    <col min="11528" max="11555" width="11.44140625" customWidth="1"/>
    <col min="11776" max="11776" width="2.109375" customWidth="1"/>
    <col min="11777" max="11778" width="6.88671875" customWidth="1"/>
    <col min="11779" max="11779" width="43.44140625" customWidth="1"/>
    <col min="11780" max="11780" width="38.109375" customWidth="1"/>
    <col min="11781" max="11781" width="6.88671875" customWidth="1"/>
    <col min="11782" max="11782" width="8.21875" bestFit="1" customWidth="1"/>
    <col min="11783" max="11783" width="13.21875" customWidth="1"/>
    <col min="11784" max="11811" width="11.44140625" customWidth="1"/>
    <col min="12032" max="12032" width="2.109375" customWidth="1"/>
    <col min="12033" max="12034" width="6.88671875" customWidth="1"/>
    <col min="12035" max="12035" width="43.44140625" customWidth="1"/>
    <col min="12036" max="12036" width="38.109375" customWidth="1"/>
    <col min="12037" max="12037" width="6.88671875" customWidth="1"/>
    <col min="12038" max="12038" width="8.21875" bestFit="1" customWidth="1"/>
    <col min="12039" max="12039" width="13.21875" customWidth="1"/>
    <col min="12040" max="12067" width="11.44140625" customWidth="1"/>
    <col min="12288" max="12288" width="2.109375" customWidth="1"/>
    <col min="12289" max="12290" width="6.88671875" customWidth="1"/>
    <col min="12291" max="12291" width="43.44140625" customWidth="1"/>
    <col min="12292" max="12292" width="38.109375" customWidth="1"/>
    <col min="12293" max="12293" width="6.88671875" customWidth="1"/>
    <col min="12294" max="12294" width="8.21875" bestFit="1" customWidth="1"/>
    <col min="12295" max="12295" width="13.21875" customWidth="1"/>
    <col min="12296" max="12323" width="11.44140625" customWidth="1"/>
    <col min="12544" max="12544" width="2.109375" customWidth="1"/>
    <col min="12545" max="12546" width="6.88671875" customWidth="1"/>
    <col min="12547" max="12547" width="43.44140625" customWidth="1"/>
    <col min="12548" max="12548" width="38.109375" customWidth="1"/>
    <col min="12549" max="12549" width="6.88671875" customWidth="1"/>
    <col min="12550" max="12550" width="8.21875" bestFit="1" customWidth="1"/>
    <col min="12551" max="12551" width="13.21875" customWidth="1"/>
    <col min="12552" max="12579" width="11.44140625" customWidth="1"/>
    <col min="12800" max="12800" width="2.109375" customWidth="1"/>
    <col min="12801" max="12802" width="6.88671875" customWidth="1"/>
    <col min="12803" max="12803" width="43.44140625" customWidth="1"/>
    <col min="12804" max="12804" width="38.109375" customWidth="1"/>
    <col min="12805" max="12805" width="6.88671875" customWidth="1"/>
    <col min="12806" max="12806" width="8.21875" bestFit="1" customWidth="1"/>
    <col min="12807" max="12807" width="13.21875" customWidth="1"/>
    <col min="12808" max="12835" width="11.44140625" customWidth="1"/>
    <col min="13056" max="13056" width="2.109375" customWidth="1"/>
    <col min="13057" max="13058" width="6.88671875" customWidth="1"/>
    <col min="13059" max="13059" width="43.44140625" customWidth="1"/>
    <col min="13060" max="13060" width="38.109375" customWidth="1"/>
    <col min="13061" max="13061" width="6.88671875" customWidth="1"/>
    <col min="13062" max="13062" width="8.21875" bestFit="1" customWidth="1"/>
    <col min="13063" max="13063" width="13.21875" customWidth="1"/>
    <col min="13064" max="13091" width="11.44140625" customWidth="1"/>
    <col min="13312" max="13312" width="2.109375" customWidth="1"/>
    <col min="13313" max="13314" width="6.88671875" customWidth="1"/>
    <col min="13315" max="13315" width="43.44140625" customWidth="1"/>
    <col min="13316" max="13316" width="38.109375" customWidth="1"/>
    <col min="13317" max="13317" width="6.88671875" customWidth="1"/>
    <col min="13318" max="13318" width="8.21875" bestFit="1" customWidth="1"/>
    <col min="13319" max="13319" width="13.21875" customWidth="1"/>
    <col min="13320" max="13347" width="11.44140625" customWidth="1"/>
    <col min="13568" max="13568" width="2.109375" customWidth="1"/>
    <col min="13569" max="13570" width="6.88671875" customWidth="1"/>
    <col min="13571" max="13571" width="43.44140625" customWidth="1"/>
    <col min="13572" max="13572" width="38.109375" customWidth="1"/>
    <col min="13573" max="13573" width="6.88671875" customWidth="1"/>
    <col min="13574" max="13574" width="8.21875" bestFit="1" customWidth="1"/>
    <col min="13575" max="13575" width="13.21875" customWidth="1"/>
    <col min="13576" max="13603" width="11.44140625" customWidth="1"/>
    <col min="13824" max="13824" width="2.109375" customWidth="1"/>
    <col min="13825" max="13826" width="6.88671875" customWidth="1"/>
    <col min="13827" max="13827" width="43.44140625" customWidth="1"/>
    <col min="13828" max="13828" width="38.109375" customWidth="1"/>
    <col min="13829" max="13829" width="6.88671875" customWidth="1"/>
    <col min="13830" max="13830" width="8.21875" bestFit="1" customWidth="1"/>
    <col min="13831" max="13831" width="13.21875" customWidth="1"/>
    <col min="13832" max="13859" width="11.44140625" customWidth="1"/>
    <col min="14080" max="14080" width="2.109375" customWidth="1"/>
    <col min="14081" max="14082" width="6.88671875" customWidth="1"/>
    <col min="14083" max="14083" width="43.44140625" customWidth="1"/>
    <col min="14084" max="14084" width="38.109375" customWidth="1"/>
    <col min="14085" max="14085" width="6.88671875" customWidth="1"/>
    <col min="14086" max="14086" width="8.21875" bestFit="1" customWidth="1"/>
    <col min="14087" max="14087" width="13.21875" customWidth="1"/>
    <col min="14088" max="14115" width="11.44140625" customWidth="1"/>
    <col min="14336" max="14336" width="2.109375" customWidth="1"/>
    <col min="14337" max="14338" width="6.88671875" customWidth="1"/>
    <col min="14339" max="14339" width="43.44140625" customWidth="1"/>
    <col min="14340" max="14340" width="38.109375" customWidth="1"/>
    <col min="14341" max="14341" width="6.88671875" customWidth="1"/>
    <col min="14342" max="14342" width="8.21875" bestFit="1" customWidth="1"/>
    <col min="14343" max="14343" width="13.21875" customWidth="1"/>
    <col min="14344" max="14371" width="11.44140625" customWidth="1"/>
    <col min="14592" max="14592" width="2.109375" customWidth="1"/>
    <col min="14593" max="14594" width="6.88671875" customWidth="1"/>
    <col min="14595" max="14595" width="43.44140625" customWidth="1"/>
    <col min="14596" max="14596" width="38.109375" customWidth="1"/>
    <col min="14597" max="14597" width="6.88671875" customWidth="1"/>
    <col min="14598" max="14598" width="8.21875" bestFit="1" customWidth="1"/>
    <col min="14599" max="14599" width="13.21875" customWidth="1"/>
    <col min="14600" max="14627" width="11.44140625" customWidth="1"/>
    <col min="14848" max="14848" width="2.109375" customWidth="1"/>
    <col min="14849" max="14850" width="6.88671875" customWidth="1"/>
    <col min="14851" max="14851" width="43.44140625" customWidth="1"/>
    <col min="14852" max="14852" width="38.109375" customWidth="1"/>
    <col min="14853" max="14853" width="6.88671875" customWidth="1"/>
    <col min="14854" max="14854" width="8.21875" bestFit="1" customWidth="1"/>
    <col min="14855" max="14855" width="13.21875" customWidth="1"/>
    <col min="14856" max="14883" width="11.44140625" customWidth="1"/>
    <col min="15104" max="15104" width="2.109375" customWidth="1"/>
    <col min="15105" max="15106" width="6.88671875" customWidth="1"/>
    <col min="15107" max="15107" width="43.44140625" customWidth="1"/>
    <col min="15108" max="15108" width="38.109375" customWidth="1"/>
    <col min="15109" max="15109" width="6.88671875" customWidth="1"/>
    <col min="15110" max="15110" width="8.21875" bestFit="1" customWidth="1"/>
    <col min="15111" max="15111" width="13.21875" customWidth="1"/>
    <col min="15112" max="15139" width="11.44140625" customWidth="1"/>
    <col min="15360" max="15360" width="2.109375" customWidth="1"/>
    <col min="15361" max="15362" width="6.88671875" customWidth="1"/>
    <col min="15363" max="15363" width="43.44140625" customWidth="1"/>
    <col min="15364" max="15364" width="38.109375" customWidth="1"/>
    <col min="15365" max="15365" width="6.88671875" customWidth="1"/>
    <col min="15366" max="15366" width="8.21875" bestFit="1" customWidth="1"/>
    <col min="15367" max="15367" width="13.21875" customWidth="1"/>
    <col min="15368" max="15395" width="11.44140625" customWidth="1"/>
    <col min="15616" max="15616" width="2.109375" customWidth="1"/>
    <col min="15617" max="15618" width="6.88671875" customWidth="1"/>
    <col min="15619" max="15619" width="43.44140625" customWidth="1"/>
    <col min="15620" max="15620" width="38.109375" customWidth="1"/>
    <col min="15621" max="15621" width="6.88671875" customWidth="1"/>
    <col min="15622" max="15622" width="8.21875" bestFit="1" customWidth="1"/>
    <col min="15623" max="15623" width="13.21875" customWidth="1"/>
    <col min="15624" max="15651" width="11.44140625" customWidth="1"/>
    <col min="15872" max="15872" width="2.109375" customWidth="1"/>
    <col min="15873" max="15874" width="6.88671875" customWidth="1"/>
    <col min="15875" max="15875" width="43.44140625" customWidth="1"/>
    <col min="15876" max="15876" width="38.109375" customWidth="1"/>
    <col min="15877" max="15877" width="6.88671875" customWidth="1"/>
    <col min="15878" max="15878" width="8.21875" bestFit="1" customWidth="1"/>
    <col min="15879" max="15879" width="13.21875" customWidth="1"/>
    <col min="15880" max="15907" width="11.44140625" customWidth="1"/>
    <col min="16128" max="16128" width="2.109375" customWidth="1"/>
    <col min="16129" max="16130" width="6.88671875" customWidth="1"/>
    <col min="16131" max="16131" width="43.44140625" customWidth="1"/>
    <col min="16132" max="16132" width="38.109375" customWidth="1"/>
    <col min="16133" max="16133" width="6.88671875" customWidth="1"/>
    <col min="16134" max="16134" width="8.21875" bestFit="1" customWidth="1"/>
    <col min="16135" max="16135" width="13.21875" customWidth="1"/>
    <col min="16136" max="16163" width="11.44140625" customWidth="1"/>
  </cols>
  <sheetData>
    <row r="1" spans="1:41" ht="18.75" thickBot="1" x14ac:dyDescent="0.25">
      <c r="A1" s="134"/>
      <c r="B1" s="178"/>
      <c r="C1" s="179" t="s">
        <v>185</v>
      </c>
      <c r="D1" s="213"/>
      <c r="E1" s="214"/>
      <c r="F1" s="215"/>
      <c r="G1" s="215"/>
      <c r="H1" s="885"/>
      <c r="I1" s="970"/>
      <c r="J1" s="959"/>
      <c r="K1" s="959"/>
      <c r="L1" s="183"/>
      <c r="M1" s="183"/>
      <c r="N1" s="183"/>
      <c r="O1" s="183"/>
      <c r="P1" s="183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6"/>
      <c r="AI1" s="184"/>
      <c r="AJ1" s="216"/>
      <c r="AK1" s="184"/>
      <c r="AL1" s="184"/>
      <c r="AM1" s="186"/>
      <c r="AN1" s="184"/>
      <c r="AO1" s="216"/>
    </row>
    <row r="2" spans="1:41" ht="32.25" thickBot="1" x14ac:dyDescent="0.25">
      <c r="A2" s="187"/>
      <c r="B2" s="188"/>
      <c r="C2" s="143" t="s">
        <v>109</v>
      </c>
      <c r="D2" s="144" t="s">
        <v>136</v>
      </c>
      <c r="E2" s="217" t="s">
        <v>110</v>
      </c>
      <c r="F2" s="144" t="s">
        <v>137</v>
      </c>
      <c r="G2" s="190" t="s">
        <v>186</v>
      </c>
      <c r="H2" s="218" t="s">
        <v>788</v>
      </c>
      <c r="I2" s="193" t="str">
        <f>'WRZ summary'!E5</f>
        <v>For info 2017-18</v>
      </c>
      <c r="J2" s="193" t="str">
        <f>'WRZ summary'!F5</f>
        <v>For info 2018-19</v>
      </c>
      <c r="K2" s="193" t="str">
        <f>'WRZ summary'!G5</f>
        <v>For info 2019-20</v>
      </c>
      <c r="L2" s="219" t="str">
        <f>'WRZ summary'!H5</f>
        <v>2020-21</v>
      </c>
      <c r="M2" s="219" t="str">
        <f>'WRZ summary'!I5</f>
        <v>2021-22</v>
      </c>
      <c r="N2" s="219" t="str">
        <f>'WRZ summary'!J5</f>
        <v>2022-23</v>
      </c>
      <c r="O2" s="219" t="str">
        <f>'WRZ summary'!K5</f>
        <v>2023-24</v>
      </c>
      <c r="P2" s="219" t="str">
        <f>'WRZ summary'!L5</f>
        <v>2024-25</v>
      </c>
      <c r="Q2" s="219" t="str">
        <f>'WRZ summary'!M5</f>
        <v>2025-26</v>
      </c>
      <c r="R2" s="219" t="str">
        <f>'WRZ summary'!N5</f>
        <v>2026-27</v>
      </c>
      <c r="S2" s="219" t="str">
        <f>'WRZ summary'!O5</f>
        <v>2027-28</v>
      </c>
      <c r="T2" s="219" t="str">
        <f>'WRZ summary'!P5</f>
        <v>2028-29</v>
      </c>
      <c r="U2" s="219" t="str">
        <f>'WRZ summary'!Q5</f>
        <v>2029-30</v>
      </c>
      <c r="V2" s="219" t="str">
        <f>'WRZ summary'!R5</f>
        <v>2030-31</v>
      </c>
      <c r="W2" s="219" t="str">
        <f>'WRZ summary'!S5</f>
        <v>2031-32</v>
      </c>
      <c r="X2" s="219" t="str">
        <f>'WRZ summary'!T5</f>
        <v>2032-33</v>
      </c>
      <c r="Y2" s="219" t="str">
        <f>'WRZ summary'!U5</f>
        <v>2033-34</v>
      </c>
      <c r="Z2" s="219" t="str">
        <f>'WRZ summary'!V5</f>
        <v>2034-35</v>
      </c>
      <c r="AA2" s="219" t="str">
        <f>'WRZ summary'!W5</f>
        <v>2035-36</v>
      </c>
      <c r="AB2" s="219" t="str">
        <f>'WRZ summary'!X5</f>
        <v>2036-37</v>
      </c>
      <c r="AC2" s="219" t="str">
        <f>'WRZ summary'!Y5</f>
        <v>2037-38</v>
      </c>
      <c r="AD2" s="219" t="str">
        <f>'WRZ summary'!Z5</f>
        <v>2038-39</v>
      </c>
      <c r="AE2" s="219" t="str">
        <f>'WRZ summary'!AA5</f>
        <v>2039-40</v>
      </c>
      <c r="AF2" s="219" t="str">
        <f>'WRZ summary'!AB5</f>
        <v>2040-41</v>
      </c>
      <c r="AG2" s="219" t="str">
        <f>'WRZ summary'!AC5</f>
        <v>2041-42</v>
      </c>
      <c r="AH2" s="219" t="str">
        <f>'WRZ summary'!AD5</f>
        <v>2042-43</v>
      </c>
      <c r="AI2" s="219" t="str">
        <f>'WRZ summary'!AE5</f>
        <v>2043-44</v>
      </c>
      <c r="AJ2" s="220" t="str">
        <f>'WRZ summary'!AF5</f>
        <v>2044-45</v>
      </c>
      <c r="AK2" s="220" t="str">
        <f>'WRZ summary'!AG5</f>
        <v>2045-46</v>
      </c>
      <c r="AL2" s="220" t="str">
        <f>'WRZ summary'!AH5</f>
        <v>2046-47</v>
      </c>
      <c r="AM2" s="220" t="str">
        <f>'WRZ summary'!AI5</f>
        <v>2047-48</v>
      </c>
      <c r="AN2" s="220" t="str">
        <f>'WRZ summary'!AJ5</f>
        <v>2048-49</v>
      </c>
      <c r="AO2" s="220" t="str">
        <f>'WRZ summary'!AK5</f>
        <v>2049-50</v>
      </c>
    </row>
    <row r="3" spans="1:41" ht="25.15" customHeight="1" x14ac:dyDescent="0.2">
      <c r="A3" s="221"/>
      <c r="B3" s="971" t="s">
        <v>187</v>
      </c>
      <c r="C3" s="499" t="s">
        <v>188</v>
      </c>
      <c r="D3" s="500" t="s">
        <v>189</v>
      </c>
      <c r="E3" s="501" t="s">
        <v>121</v>
      </c>
      <c r="F3" s="502" t="s">
        <v>72</v>
      </c>
      <c r="G3" s="503">
        <v>2</v>
      </c>
      <c r="H3" s="886">
        <v>1.4798110848157919</v>
      </c>
      <c r="I3" s="504">
        <v>1.4864870173339078</v>
      </c>
      <c r="J3" s="504">
        <v>1.4845531779802623</v>
      </c>
      <c r="K3" s="504">
        <v>1.4900623406513944</v>
      </c>
      <c r="L3" s="896">
        <v>1.4954760340644095</v>
      </c>
      <c r="M3" s="896">
        <v>1.5014188938254502</v>
      </c>
      <c r="N3" s="896">
        <v>1.5004419063060979</v>
      </c>
      <c r="O3" s="896">
        <v>1.5028329019459259</v>
      </c>
      <c r="P3" s="896">
        <v>1.5050713363065771</v>
      </c>
      <c r="Q3" s="896">
        <v>1.5073763078936075</v>
      </c>
      <c r="R3" s="896">
        <v>1.509606504650667</v>
      </c>
      <c r="S3" s="896">
        <v>1.5117134653275017</v>
      </c>
      <c r="T3" s="896">
        <v>1.5137710996724083</v>
      </c>
      <c r="U3" s="896">
        <v>1.5138232813743431</v>
      </c>
      <c r="V3" s="896">
        <v>1.5138768901361381</v>
      </c>
      <c r="W3" s="896">
        <v>1.5139175822870545</v>
      </c>
      <c r="X3" s="896">
        <v>1.513944938126585</v>
      </c>
      <c r="Y3" s="896">
        <v>1.5139593605255481</v>
      </c>
      <c r="Z3" s="896">
        <v>1.5139616024394267</v>
      </c>
      <c r="AA3" s="896">
        <v>1.5140949287660246</v>
      </c>
      <c r="AB3" s="896">
        <v>1.5142185532458154</v>
      </c>
      <c r="AC3" s="896">
        <v>1.5143331005544316</v>
      </c>
      <c r="AD3" s="896">
        <v>1.514439042888575</v>
      </c>
      <c r="AE3" s="896">
        <v>1.5145365833233768</v>
      </c>
      <c r="AF3" s="896">
        <v>1.5146261897693416</v>
      </c>
      <c r="AG3" s="896">
        <v>1.5147081583531417</v>
      </c>
      <c r="AH3" s="896">
        <v>1.5147828451855931</v>
      </c>
      <c r="AI3" s="896">
        <v>1.5148505229339679</v>
      </c>
      <c r="AJ3" s="896">
        <v>1.5149115595512546</v>
      </c>
      <c r="AK3" s="896">
        <v>1.515182386235117</v>
      </c>
      <c r="AL3" s="896">
        <v>1.5154474669469666</v>
      </c>
      <c r="AM3" s="896">
        <v>1.5157067489750271</v>
      </c>
      <c r="AN3" s="896">
        <v>1.5159609403694188</v>
      </c>
      <c r="AO3" s="896">
        <v>1.5162103088580803</v>
      </c>
    </row>
    <row r="4" spans="1:41" ht="25.15" customHeight="1" x14ac:dyDescent="0.2">
      <c r="A4" s="172"/>
      <c r="B4" s="972"/>
      <c r="C4" s="292" t="s">
        <v>190</v>
      </c>
      <c r="D4" s="505" t="s">
        <v>191</v>
      </c>
      <c r="E4" s="411" t="s">
        <v>121</v>
      </c>
      <c r="F4" s="438" t="s">
        <v>72</v>
      </c>
      <c r="G4" s="438">
        <v>2</v>
      </c>
      <c r="H4" s="887">
        <v>6.3747317989307509E-2</v>
      </c>
      <c r="I4" s="424">
        <v>6.514274040419242E-2</v>
      </c>
      <c r="J4" s="424">
        <v>6.5490739480206533E-2</v>
      </c>
      <c r="K4" s="424">
        <v>6.565006785948943E-2</v>
      </c>
      <c r="L4" s="897">
        <v>6.564673095119429E-2</v>
      </c>
      <c r="M4" s="897">
        <v>6.5504290378187016E-2</v>
      </c>
      <c r="N4" s="897">
        <v>6.5240184896046646E-2</v>
      </c>
      <c r="O4" s="897">
        <v>6.4872011334303134E-2</v>
      </c>
      <c r="P4" s="897">
        <v>6.4412291719582931E-2</v>
      </c>
      <c r="Q4" s="897">
        <v>6.3873584256040547E-2</v>
      </c>
      <c r="R4" s="897">
        <v>6.3267063975707277E-2</v>
      </c>
      <c r="S4" s="897">
        <v>6.2600734698501762E-2</v>
      </c>
      <c r="T4" s="897">
        <v>6.188405852691236E-2</v>
      </c>
      <c r="U4" s="897">
        <v>6.112326824098091E-2</v>
      </c>
      <c r="V4" s="897">
        <v>6.0325075689372266E-2</v>
      </c>
      <c r="W4" s="897">
        <v>5.949479897609164E-2</v>
      </c>
      <c r="X4" s="897">
        <v>5.8637429612926464E-2</v>
      </c>
      <c r="Y4" s="897">
        <v>5.775744077344909E-2</v>
      </c>
      <c r="Z4" s="897">
        <v>5.6858841357129569E-2</v>
      </c>
      <c r="AA4" s="897">
        <v>5.5945728877112216E-2</v>
      </c>
      <c r="AB4" s="897">
        <v>5.5020818943854181E-2</v>
      </c>
      <c r="AC4" s="897">
        <v>5.408700148553048E-2</v>
      </c>
      <c r="AD4" s="897">
        <v>5.3146869782914802E-2</v>
      </c>
      <c r="AE4" s="897">
        <v>5.2202749314507482E-2</v>
      </c>
      <c r="AF4" s="897">
        <v>5.1256734026703284E-2</v>
      </c>
      <c r="AG4" s="897">
        <v>5.0310702279787956E-2</v>
      </c>
      <c r="AH4" s="897">
        <v>4.9366341730622598E-2</v>
      </c>
      <c r="AI4" s="897">
        <v>4.8425165419811296E-2</v>
      </c>
      <c r="AJ4" s="897">
        <v>4.748853112823901E-2</v>
      </c>
      <c r="AK4" s="897">
        <v>4.6557649456992846E-2</v>
      </c>
      <c r="AL4" s="897">
        <v>4.5633608863739891E-2</v>
      </c>
      <c r="AM4" s="897">
        <v>4.471737246351859E-2</v>
      </c>
      <c r="AN4" s="897">
        <v>4.3809808092405755E-2</v>
      </c>
      <c r="AO4" s="897">
        <v>4.2911679674398649E-2</v>
      </c>
    </row>
    <row r="5" spans="1:41" ht="25.15" customHeight="1" x14ac:dyDescent="0.2">
      <c r="A5" s="172"/>
      <c r="B5" s="972"/>
      <c r="C5" s="506" t="s">
        <v>192</v>
      </c>
      <c r="D5" s="505" t="s">
        <v>193</v>
      </c>
      <c r="E5" s="411" t="s">
        <v>121</v>
      </c>
      <c r="F5" s="438" t="s">
        <v>72</v>
      </c>
      <c r="G5" s="438">
        <v>2</v>
      </c>
      <c r="H5" s="887">
        <v>0.71974418698529286</v>
      </c>
      <c r="I5" s="424">
        <v>0.81207001347823349</v>
      </c>
      <c r="J5" s="424">
        <v>0.84121780916385214</v>
      </c>
      <c r="K5" s="424">
        <v>0.86797085915939276</v>
      </c>
      <c r="L5" s="897">
        <v>0.8831443992904785</v>
      </c>
      <c r="M5" s="897">
        <v>0.88861594045831194</v>
      </c>
      <c r="N5" s="897">
        <v>0.89944283322716145</v>
      </c>
      <c r="O5" s="897">
        <v>0.90365929859204996</v>
      </c>
      <c r="P5" s="897">
        <v>0.91461254478101484</v>
      </c>
      <c r="Q5" s="897">
        <v>0.93339128399316573</v>
      </c>
      <c r="R5" s="897">
        <v>0.94559934669990875</v>
      </c>
      <c r="S5" s="897">
        <v>0.96454835090902036</v>
      </c>
      <c r="T5" s="897">
        <v>0.9772814024398282</v>
      </c>
      <c r="U5" s="897">
        <v>0.9914459337658944</v>
      </c>
      <c r="V5" s="897">
        <v>0.9984250613358131</v>
      </c>
      <c r="W5" s="897">
        <v>1.0048428225056847</v>
      </c>
      <c r="X5" s="897">
        <v>1.011402948910936</v>
      </c>
      <c r="Y5" s="897">
        <v>1.0183936440784047</v>
      </c>
      <c r="Z5" s="897">
        <v>1.0253370275549716</v>
      </c>
      <c r="AA5" s="897">
        <v>1.0316830924209177</v>
      </c>
      <c r="AB5" s="897">
        <v>1.0370861226047647</v>
      </c>
      <c r="AC5" s="897">
        <v>1.0414834967147435</v>
      </c>
      <c r="AD5" s="897">
        <v>1.0448896482864174</v>
      </c>
      <c r="AE5" s="897">
        <v>1.0473960263559119</v>
      </c>
      <c r="AF5" s="897">
        <v>1.0490565083177394</v>
      </c>
      <c r="AG5" s="897">
        <v>1.0498377610845735</v>
      </c>
      <c r="AH5" s="897">
        <v>1.0497531697002478</v>
      </c>
      <c r="AI5" s="897">
        <v>1.0488837541519873</v>
      </c>
      <c r="AJ5" s="897">
        <v>1.0472333723772078</v>
      </c>
      <c r="AK5" s="897">
        <v>1.0450984273244885</v>
      </c>
      <c r="AL5" s="897">
        <v>1.042557555103313</v>
      </c>
      <c r="AM5" s="897">
        <v>1.0393455170533159</v>
      </c>
      <c r="AN5" s="897">
        <v>1.0353252052345914</v>
      </c>
      <c r="AO5" s="897">
        <v>1.0305122220940843</v>
      </c>
    </row>
    <row r="6" spans="1:41" ht="25.15" customHeight="1" x14ac:dyDescent="0.2">
      <c r="A6" s="172"/>
      <c r="B6" s="972"/>
      <c r="C6" s="292" t="s">
        <v>194</v>
      </c>
      <c r="D6" s="505" t="s">
        <v>195</v>
      </c>
      <c r="E6" s="411" t="s">
        <v>121</v>
      </c>
      <c r="F6" s="438" t="s">
        <v>72</v>
      </c>
      <c r="G6" s="507">
        <v>2</v>
      </c>
      <c r="H6" s="888">
        <v>1.4375601486321519</v>
      </c>
      <c r="I6" s="509">
        <v>1.4047763663703676</v>
      </c>
      <c r="J6" s="509">
        <v>1.38491770038998</v>
      </c>
      <c r="K6" s="509">
        <v>1.3648693684858173</v>
      </c>
      <c r="L6" s="898">
        <v>1.3365115624097348</v>
      </c>
      <c r="M6" s="898">
        <v>1.3007894443443879</v>
      </c>
      <c r="N6" s="898">
        <v>1.2737815335023339</v>
      </c>
      <c r="O6" s="898">
        <v>1.2391663851003054</v>
      </c>
      <c r="P6" s="898">
        <v>1.2132172814065965</v>
      </c>
      <c r="Q6" s="898">
        <v>1.1954092776778942</v>
      </c>
      <c r="R6" s="898">
        <v>1.1700114702788302</v>
      </c>
      <c r="S6" s="898">
        <v>1.1519847350592682</v>
      </c>
      <c r="T6" s="898">
        <v>1.1266895178740028</v>
      </c>
      <c r="U6" s="898">
        <v>1.1015011016946443</v>
      </c>
      <c r="V6" s="898">
        <v>1.069551212197233</v>
      </c>
      <c r="W6" s="898">
        <v>1.0380576015723044</v>
      </c>
      <c r="X6" s="898">
        <v>1.0070647690094445</v>
      </c>
      <c r="Y6" s="898">
        <v>0.97650640960061175</v>
      </c>
      <c r="Z6" s="898">
        <v>0.94648557038434755</v>
      </c>
      <c r="AA6" s="898">
        <v>0.91712063934588928</v>
      </c>
      <c r="AB6" s="898">
        <v>0.88841284430573886</v>
      </c>
      <c r="AC6" s="898">
        <v>0.8603377382925923</v>
      </c>
      <c r="AD6" s="898">
        <v>0.83287609823562647</v>
      </c>
      <c r="AE6" s="898">
        <v>0.80604784123508821</v>
      </c>
      <c r="AF6" s="898">
        <v>0.77980067093846173</v>
      </c>
      <c r="AG6" s="898">
        <v>0.75416975724458912</v>
      </c>
      <c r="AH6" s="898">
        <v>0.72914693897084881</v>
      </c>
      <c r="AI6" s="898">
        <v>0.70471363424676103</v>
      </c>
      <c r="AJ6" s="898">
        <v>0.68085448342627453</v>
      </c>
      <c r="AK6" s="898">
        <v>0.65758387580390953</v>
      </c>
      <c r="AL6" s="898">
        <v>0.63478271802654851</v>
      </c>
      <c r="AM6" s="898">
        <v>0.61257861566214022</v>
      </c>
      <c r="AN6" s="898">
        <v>0.59093236335481747</v>
      </c>
      <c r="AO6" s="898">
        <v>0.56983485321068739</v>
      </c>
    </row>
    <row r="7" spans="1:41" ht="25.15" customHeight="1" x14ac:dyDescent="0.2">
      <c r="A7" s="172"/>
      <c r="B7" s="972"/>
      <c r="C7" s="288" t="s">
        <v>196</v>
      </c>
      <c r="D7" s="421" t="s">
        <v>197</v>
      </c>
      <c r="E7" s="422" t="s">
        <v>198</v>
      </c>
      <c r="F7" s="347" t="s">
        <v>72</v>
      </c>
      <c r="G7" s="347">
        <v>2</v>
      </c>
      <c r="H7" s="887">
        <v>1.4574533825697127</v>
      </c>
      <c r="I7" s="899">
        <v>1.463943138358893</v>
      </c>
      <c r="J7" s="899">
        <v>1.4619229193852747</v>
      </c>
      <c r="K7" s="899">
        <v>1.4673496106697268</v>
      </c>
      <c r="L7" s="856">
        <v>1.4726843901085771</v>
      </c>
      <c r="M7" s="856">
        <v>1.4785515882106524</v>
      </c>
      <c r="N7" s="856">
        <v>1.4775019243171725</v>
      </c>
      <c r="O7" s="856">
        <v>1.4798229937909237</v>
      </c>
      <c r="P7" s="856">
        <v>1.4819940441405905</v>
      </c>
      <c r="Q7" s="856">
        <v>1.4842339888311857</v>
      </c>
      <c r="R7" s="856">
        <v>1.4864013504868241</v>
      </c>
      <c r="S7" s="856">
        <v>1.4884475195373017</v>
      </c>
      <c r="T7" s="856">
        <v>1.4904462721443885</v>
      </c>
      <c r="U7" s="856">
        <v>1.4904413612444118</v>
      </c>
      <c r="V7" s="856">
        <v>1.4904395570194915</v>
      </c>
      <c r="W7" s="856">
        <v>1.490426416151305</v>
      </c>
      <c r="X7" s="856">
        <v>1.4904014280062083</v>
      </c>
      <c r="Y7" s="856">
        <v>1.4903649122433285</v>
      </c>
      <c r="Z7" s="856">
        <v>1.4903175454728801</v>
      </c>
      <c r="AA7" s="856">
        <v>1.49040252237435</v>
      </c>
      <c r="AB7" s="856">
        <v>1.4904789919546328</v>
      </c>
      <c r="AC7" s="856">
        <v>1.4905475190805821</v>
      </c>
      <c r="AD7" s="856">
        <v>1.4906085205748938</v>
      </c>
      <c r="AE7" s="856">
        <v>1.490662148143109</v>
      </c>
      <c r="AF7" s="856">
        <v>1.4907088219513427</v>
      </c>
      <c r="AG7" s="856">
        <v>1.4907487936718622</v>
      </c>
      <c r="AH7" s="856">
        <v>1.4907823779538467</v>
      </c>
      <c r="AI7" s="856">
        <v>1.490809808731419</v>
      </c>
      <c r="AJ7" s="856">
        <v>1.490831417717263</v>
      </c>
      <c r="AK7" s="856">
        <v>1.4910636021509283</v>
      </c>
      <c r="AL7" s="856">
        <v>1.4912907941291131</v>
      </c>
      <c r="AM7" s="856">
        <v>1.4915129109991323</v>
      </c>
      <c r="AN7" s="856">
        <v>1.4917306326412965</v>
      </c>
      <c r="AO7" s="856">
        <v>1.4919442002470364</v>
      </c>
    </row>
    <row r="8" spans="1:41" ht="25.15" customHeight="1" x14ac:dyDescent="0.2">
      <c r="A8" s="172"/>
      <c r="B8" s="972"/>
      <c r="C8" s="288" t="s">
        <v>199</v>
      </c>
      <c r="D8" s="421" t="s">
        <v>200</v>
      </c>
      <c r="E8" s="422" t="s">
        <v>201</v>
      </c>
      <c r="F8" s="347" t="s">
        <v>72</v>
      </c>
      <c r="G8" s="347">
        <v>2</v>
      </c>
      <c r="H8" s="887">
        <v>6.1522937403940416E-2</v>
      </c>
      <c r="I8" s="899">
        <v>6.3054309195698072E-2</v>
      </c>
      <c r="J8" s="899">
        <v>6.3467134620123544E-2</v>
      </c>
      <c r="K8" s="899">
        <v>6.3689277093149685E-2</v>
      </c>
      <c r="L8" s="856">
        <v>6.3746804485705605E-2</v>
      </c>
      <c r="M8" s="856">
        <v>6.3663338943576439E-2</v>
      </c>
      <c r="N8" s="856">
        <v>6.3456377866587213E-2</v>
      </c>
      <c r="O8" s="856">
        <v>6.3143574908155906E-2</v>
      </c>
      <c r="P8" s="856">
        <v>6.2737507154944278E-2</v>
      </c>
      <c r="Q8" s="856">
        <v>6.2250786162040557E-2</v>
      </c>
      <c r="R8" s="856">
        <v>6.16946386563599E-2</v>
      </c>
      <c r="S8" s="856">
        <v>6.1077118548059854E-2</v>
      </c>
      <c r="T8" s="856">
        <v>6.0407736475032094E-2</v>
      </c>
      <c r="U8" s="856">
        <v>5.9692772246149266E-2</v>
      </c>
      <c r="V8" s="856">
        <v>5.8938983279099619E-2</v>
      </c>
      <c r="W8" s="856">
        <v>5.8151731832417779E-2</v>
      </c>
      <c r="X8" s="856">
        <v>5.7336052201833465E-2</v>
      </c>
      <c r="Y8" s="856">
        <v>5.6496459016818192E-2</v>
      </c>
      <c r="Z8" s="856">
        <v>5.5637001345921387E-2</v>
      </c>
      <c r="AA8" s="856">
        <v>5.4761815624490756E-2</v>
      </c>
      <c r="AB8" s="856">
        <v>5.3873655177014736E-2</v>
      </c>
      <c r="AC8" s="856">
        <v>5.2975446475030032E-2</v>
      </c>
      <c r="AD8" s="856">
        <v>5.2069818208340814E-2</v>
      </c>
      <c r="AE8" s="856">
        <v>5.1159130165357114E-2</v>
      </c>
      <c r="AF8" s="856">
        <v>5.0245509537380079E-2</v>
      </c>
      <c r="AG8" s="856">
        <v>4.9330866897656957E-2</v>
      </c>
      <c r="AH8" s="856">
        <v>4.8416921116097758E-2</v>
      </c>
      <c r="AI8" s="856">
        <v>4.7505215477480871E-2</v>
      </c>
      <c r="AJ8" s="856">
        <v>4.6597137068065474E-2</v>
      </c>
      <c r="AK8" s="856">
        <v>4.5693924884653819E-2</v>
      </c>
      <c r="AL8" s="856">
        <v>4.47966948992055E-2</v>
      </c>
      <c r="AM8" s="856">
        <v>4.390643688698883E-2</v>
      </c>
      <c r="AN8" s="856">
        <v>4.3024044516758515E-2</v>
      </c>
      <c r="AO8" s="856">
        <v>4.2150306743325525E-2</v>
      </c>
    </row>
    <row r="9" spans="1:41" ht="25.15" customHeight="1" x14ac:dyDescent="0.2">
      <c r="A9" s="172"/>
      <c r="B9" s="972"/>
      <c r="C9" s="288" t="s">
        <v>78</v>
      </c>
      <c r="D9" s="421" t="s">
        <v>202</v>
      </c>
      <c r="E9" s="422" t="s">
        <v>203</v>
      </c>
      <c r="F9" s="347" t="s">
        <v>72</v>
      </c>
      <c r="G9" s="347">
        <v>2</v>
      </c>
      <c r="H9" s="887">
        <v>0.65553831277175612</v>
      </c>
      <c r="I9" s="899">
        <v>0.7435123799368395</v>
      </c>
      <c r="J9" s="899">
        <v>0.77064073312313652</v>
      </c>
      <c r="K9" s="899">
        <v>0.79551234194232889</v>
      </c>
      <c r="L9" s="856">
        <v>0.8092558840077817</v>
      </c>
      <c r="M9" s="856">
        <v>0.81363396521037334</v>
      </c>
      <c r="N9" s="856">
        <v>0.82338774051835606</v>
      </c>
      <c r="O9" s="856">
        <v>0.82654552448370056</v>
      </c>
      <c r="P9" s="856">
        <v>0.83638727324178119</v>
      </c>
      <c r="Q9" s="856">
        <v>0.85389515179277076</v>
      </c>
      <c r="R9" s="856">
        <v>0.86481850652617753</v>
      </c>
      <c r="S9" s="856">
        <v>0.882501474648127</v>
      </c>
      <c r="T9" s="856">
        <v>0.89392912761790055</v>
      </c>
      <c r="U9" s="856">
        <v>0.90659555387578128</v>
      </c>
      <c r="V9" s="856">
        <v>0.91197320827371953</v>
      </c>
      <c r="W9" s="856">
        <v>0.91676047467057187</v>
      </c>
      <c r="X9" s="856">
        <v>0.92159353335332272</v>
      </c>
      <c r="Y9" s="856">
        <v>0.92670272646970098</v>
      </c>
      <c r="Z9" s="856">
        <v>0.93166976939146884</v>
      </c>
      <c r="AA9" s="856">
        <v>0.93600545699047877</v>
      </c>
      <c r="AB9" s="856">
        <v>0.9394139329573209</v>
      </c>
      <c r="AC9" s="856">
        <v>0.94183229609519703</v>
      </c>
      <c r="AD9" s="856">
        <v>0.94327467246068075</v>
      </c>
      <c r="AE9" s="856">
        <v>0.94382913074397168</v>
      </c>
      <c r="AF9" s="856">
        <v>0.94354298586057728</v>
      </c>
      <c r="AG9" s="856">
        <v>0.94239183974749163</v>
      </c>
      <c r="AH9" s="856">
        <v>0.94038685281870826</v>
      </c>
      <c r="AI9" s="856">
        <v>0.93760083951658146</v>
      </c>
      <c r="AJ9" s="856">
        <v>0.93403599929915126</v>
      </c>
      <c r="AK9" s="856">
        <v>0.92996465719436094</v>
      </c>
      <c r="AL9" s="856">
        <v>0.92539828954499814</v>
      </c>
      <c r="AM9" s="856">
        <v>0.92017359093344209</v>
      </c>
      <c r="AN9" s="856">
        <v>0.9141532143854042</v>
      </c>
      <c r="AO9" s="856">
        <v>0.90735252338764882</v>
      </c>
    </row>
    <row r="10" spans="1:41" ht="25.15" customHeight="1" x14ac:dyDescent="0.2">
      <c r="A10" s="172"/>
      <c r="B10" s="972"/>
      <c r="C10" s="288" t="s">
        <v>75</v>
      </c>
      <c r="D10" s="421" t="s">
        <v>204</v>
      </c>
      <c r="E10" s="422" t="s">
        <v>205</v>
      </c>
      <c r="F10" s="347" t="s">
        <v>72</v>
      </c>
      <c r="G10" s="347">
        <v>2</v>
      </c>
      <c r="H10" s="887">
        <v>1.3410216882837649</v>
      </c>
      <c r="I10" s="899">
        <v>1.3118660940950733</v>
      </c>
      <c r="J10" s="899">
        <v>1.2937700631723268</v>
      </c>
      <c r="K10" s="899">
        <v>1.2754509267257446</v>
      </c>
      <c r="L10" s="856">
        <v>1.2487895109021732</v>
      </c>
      <c r="M10" s="856">
        <v>1.2147316002439179</v>
      </c>
      <c r="N10" s="856">
        <v>1.1893563245161713</v>
      </c>
      <c r="O10" s="856">
        <v>1.1563428379052823</v>
      </c>
      <c r="P10" s="856">
        <v>1.1319650102858871</v>
      </c>
      <c r="Q10" s="856">
        <v>1.1156984733733188</v>
      </c>
      <c r="R10" s="856">
        <v>1.0918128890546448</v>
      </c>
      <c r="S10" s="856">
        <v>1.0752696879734303</v>
      </c>
      <c r="T10" s="856">
        <v>1.051429860252975</v>
      </c>
      <c r="U10" s="856">
        <v>1.0276692228078756</v>
      </c>
      <c r="V10" s="856">
        <v>0.99712002512752995</v>
      </c>
      <c r="W10" s="856">
        <v>0.9670005332783741</v>
      </c>
      <c r="X10" s="856">
        <v>0.93735575057696519</v>
      </c>
      <c r="Y10" s="856">
        <v>0.90811986667825439</v>
      </c>
      <c r="Z10" s="856">
        <v>0.87939641380123879</v>
      </c>
      <c r="AA10" s="856">
        <v>0.85130425590707381</v>
      </c>
      <c r="AB10" s="856">
        <v>0.82384508776226462</v>
      </c>
      <c r="AC10" s="856">
        <v>0.79699492048290588</v>
      </c>
      <c r="AD10" s="856">
        <v>0.77073498039502752</v>
      </c>
      <c r="AE10" s="856">
        <v>0.74508562547005641</v>
      </c>
      <c r="AF10" s="856">
        <v>0.71999499186272675</v>
      </c>
      <c r="AG10" s="856">
        <v>0.69549867377387598</v>
      </c>
      <c r="AH10" s="856">
        <v>0.67158892627328826</v>
      </c>
      <c r="AI10" s="856">
        <v>0.64824757584601134</v>
      </c>
      <c r="AJ10" s="856">
        <v>0.62545966345445847</v>
      </c>
      <c r="AK10" s="856">
        <v>0.60323997140152308</v>
      </c>
      <c r="AL10" s="856">
        <v>0.58146979188655401</v>
      </c>
      <c r="AM10" s="856">
        <v>0.56027710871550851</v>
      </c>
      <c r="AN10" s="856">
        <v>0.53962308759483479</v>
      </c>
      <c r="AO10" s="856">
        <v>0.51949898465339539</v>
      </c>
    </row>
    <row r="11" spans="1:41" ht="25.15" customHeight="1" x14ac:dyDescent="0.2">
      <c r="A11" s="172"/>
      <c r="B11" s="972"/>
      <c r="C11" s="292" t="s">
        <v>206</v>
      </c>
      <c r="D11" s="505" t="s">
        <v>207</v>
      </c>
      <c r="E11" s="411" t="s">
        <v>121</v>
      </c>
      <c r="F11" s="550" t="s">
        <v>208</v>
      </c>
      <c r="G11" s="550">
        <v>1</v>
      </c>
      <c r="H11" s="889">
        <v>0</v>
      </c>
      <c r="I11" s="551">
        <v>0.19884814543842849</v>
      </c>
      <c r="J11" s="551">
        <v>0.22642726684139022</v>
      </c>
      <c r="K11" s="551">
        <v>0.25479597570044965</v>
      </c>
      <c r="L11" s="900">
        <v>0.28472546099062945</v>
      </c>
      <c r="M11" s="900">
        <v>0.30677339308840751</v>
      </c>
      <c r="N11" s="900">
        <v>0.32706471577525986</v>
      </c>
      <c r="O11" s="900">
        <v>0.34941188369470072</v>
      </c>
      <c r="P11" s="900">
        <v>0.37054610867297044</v>
      </c>
      <c r="Q11" s="900">
        <v>0.39015610297155895</v>
      </c>
      <c r="R11" s="900">
        <v>0.41144506310107309</v>
      </c>
      <c r="S11" s="900">
        <v>0.43118300391040315</v>
      </c>
      <c r="T11" s="900">
        <v>0.45268485356928284</v>
      </c>
      <c r="U11" s="900">
        <v>0.47382738389808354</v>
      </c>
      <c r="V11" s="900">
        <v>0.49712987924974322</v>
      </c>
      <c r="W11" s="900">
        <v>0.52198613520005188</v>
      </c>
      <c r="X11" s="900">
        <v>0.54714086480795598</v>
      </c>
      <c r="Y11" s="900">
        <v>0.5725609512593387</v>
      </c>
      <c r="Z11" s="900">
        <v>0.59829256639470907</v>
      </c>
      <c r="AA11" s="900">
        <v>0.62442748567950368</v>
      </c>
      <c r="AB11" s="900">
        <v>0.65100844671631786</v>
      </c>
      <c r="AC11" s="900">
        <v>0.67807000168859921</v>
      </c>
      <c r="AD11" s="900">
        <v>0.70563335491930723</v>
      </c>
      <c r="AE11" s="900">
        <v>0.73369496095245768</v>
      </c>
      <c r="AF11" s="900">
        <v>0.76227464865203065</v>
      </c>
      <c r="AG11" s="900">
        <v>0.7937869172357318</v>
      </c>
      <c r="AH11" s="900">
        <v>0.82589446311207626</v>
      </c>
      <c r="AI11" s="900">
        <v>0.85860518216614978</v>
      </c>
      <c r="AJ11" s="900">
        <v>0.89194442003409835</v>
      </c>
      <c r="AK11" s="900">
        <v>0.9259201923283904</v>
      </c>
      <c r="AL11" s="900">
        <v>0.96051117440052769</v>
      </c>
      <c r="AM11" s="900">
        <v>0.99574621890827597</v>
      </c>
      <c r="AN11" s="900">
        <v>1.0317054761129547</v>
      </c>
      <c r="AO11" s="900">
        <v>1.0684148010370289</v>
      </c>
    </row>
    <row r="12" spans="1:41" ht="25.15" customHeight="1" thickBot="1" x14ac:dyDescent="0.25">
      <c r="A12" s="172"/>
      <c r="B12" s="972"/>
      <c r="C12" s="552" t="s">
        <v>209</v>
      </c>
      <c r="D12" s="553" t="s">
        <v>210</v>
      </c>
      <c r="E12" s="554"/>
      <c r="F12" s="555" t="s">
        <v>72</v>
      </c>
      <c r="G12" s="555">
        <v>1</v>
      </c>
      <c r="H12" s="889">
        <v>0</v>
      </c>
      <c r="I12" s="556">
        <v>7.1234880827075742E-3</v>
      </c>
      <c r="J12" s="556">
        <v>8.1282879503852268E-3</v>
      </c>
      <c r="K12" s="556">
        <v>9.1777565392294758E-3</v>
      </c>
      <c r="L12" s="901">
        <v>1.0234390039666197E-2</v>
      </c>
      <c r="M12" s="901">
        <v>1.0953590930127932E-2</v>
      </c>
      <c r="N12" s="901">
        <v>1.1622906546841172E-2</v>
      </c>
      <c r="O12" s="901">
        <v>1.2319756131057291E-2</v>
      </c>
      <c r="P12" s="901">
        <v>1.3017595444356544E-2</v>
      </c>
      <c r="Q12" s="901">
        <v>1.3718194463486322E-2</v>
      </c>
      <c r="R12" s="901">
        <v>1.4420027799598278E-2</v>
      </c>
      <c r="S12" s="901">
        <v>1.5122863389511521E-2</v>
      </c>
      <c r="T12" s="901">
        <v>1.5826826683632333E-2</v>
      </c>
      <c r="U12" s="901">
        <v>1.6510036200651834E-2</v>
      </c>
      <c r="V12" s="901">
        <v>1.7193096552480469E-2</v>
      </c>
      <c r="W12" s="901">
        <v>1.7916334507011022E-2</v>
      </c>
      <c r="X12" s="901">
        <v>1.8639375422604632E-2</v>
      </c>
      <c r="Y12" s="901">
        <v>1.9362201875199547E-2</v>
      </c>
      <c r="Z12" s="901">
        <v>2.0084805479988255E-2</v>
      </c>
      <c r="AA12" s="901">
        <v>2.0808883926934252E-2</v>
      </c>
      <c r="AB12" s="901">
        <v>2.1532831342286007E-2</v>
      </c>
      <c r="AC12" s="901">
        <v>2.2256631935419824E-2</v>
      </c>
      <c r="AD12" s="901">
        <v>2.298027673465608E-2</v>
      </c>
      <c r="AE12" s="901">
        <v>2.3703747486966797E-2</v>
      </c>
      <c r="AF12" s="901">
        <v>2.4427032491127321E-2</v>
      </c>
      <c r="AG12" s="901">
        <v>2.5226311475587071E-2</v>
      </c>
      <c r="AH12" s="901">
        <v>2.6025380493507111E-2</v>
      </c>
      <c r="AI12" s="901">
        <v>2.682422919150107E-2</v>
      </c>
      <c r="AJ12" s="901">
        <v>2.7622842751023224E-2</v>
      </c>
      <c r="AK12" s="901">
        <v>2.8425399495831671E-2</v>
      </c>
      <c r="AL12" s="901">
        <v>2.9227928286310378E-2</v>
      </c>
      <c r="AM12" s="901">
        <v>3.00304119655177E-2</v>
      </c>
      <c r="AN12" s="901">
        <v>3.0832837767101884E-2</v>
      </c>
      <c r="AO12" s="901">
        <v>3.1635185475311633E-2</v>
      </c>
    </row>
    <row r="13" spans="1:41" ht="25.15" customHeight="1" x14ac:dyDescent="0.2">
      <c r="A13" s="172"/>
      <c r="B13" s="971" t="s">
        <v>211</v>
      </c>
      <c r="C13" s="288" t="s">
        <v>212</v>
      </c>
      <c r="D13" s="421" t="s">
        <v>213</v>
      </c>
      <c r="E13" s="422" t="s">
        <v>214</v>
      </c>
      <c r="F13" s="558" t="s">
        <v>215</v>
      </c>
      <c r="G13" s="558">
        <v>1</v>
      </c>
      <c r="H13" s="889">
        <v>121.6688372218412</v>
      </c>
      <c r="I13" s="902">
        <v>129.34955962191489</v>
      </c>
      <c r="J13" s="902">
        <v>130.49112463097075</v>
      </c>
      <c r="K13" s="902">
        <v>131.65197087468499</v>
      </c>
      <c r="L13" s="903">
        <v>131.55733143872894</v>
      </c>
      <c r="M13" s="903">
        <v>130.15374810879246</v>
      </c>
      <c r="N13" s="903">
        <v>129.65780889322514</v>
      </c>
      <c r="O13" s="903">
        <v>128.16752525212218</v>
      </c>
      <c r="P13" s="903">
        <v>127.59765964000793</v>
      </c>
      <c r="Q13" s="903">
        <v>128.11582521755051</v>
      </c>
      <c r="R13" s="903">
        <v>127.67191060423927</v>
      </c>
      <c r="S13" s="903">
        <v>128.25101861811498</v>
      </c>
      <c r="T13" s="903">
        <v>127.79155481472793</v>
      </c>
      <c r="U13" s="903">
        <v>127.44911050854694</v>
      </c>
      <c r="V13" s="903">
        <v>126.11280873413952</v>
      </c>
      <c r="W13" s="903">
        <v>124.73594608812176</v>
      </c>
      <c r="X13" s="903">
        <v>123.38076130119961</v>
      </c>
      <c r="Y13" s="903">
        <v>122.12206861737721</v>
      </c>
      <c r="Z13" s="903">
        <v>120.89459614506231</v>
      </c>
      <c r="AA13" s="903">
        <v>119.66249313521331</v>
      </c>
      <c r="AB13" s="903">
        <v>118.37149193372369</v>
      </c>
      <c r="AC13" s="903">
        <v>117.03230446642596</v>
      </c>
      <c r="AD13" s="903">
        <v>115.64912387337546</v>
      </c>
      <c r="AE13" s="903">
        <v>114.21993487066902</v>
      </c>
      <c r="AF13" s="903">
        <v>112.76087178251407</v>
      </c>
      <c r="AG13" s="903">
        <v>111.25747200750556</v>
      </c>
      <c r="AH13" s="903">
        <v>109.71228097255542</v>
      </c>
      <c r="AI13" s="903">
        <v>108.13442945302288</v>
      </c>
      <c r="AJ13" s="903">
        <v>106.52788614812677</v>
      </c>
      <c r="AK13" s="903">
        <v>104.88087854232496</v>
      </c>
      <c r="AL13" s="903">
        <v>103.294710824063</v>
      </c>
      <c r="AM13" s="903">
        <v>101.64575933103912</v>
      </c>
      <c r="AN13" s="903">
        <v>99.959988467806653</v>
      </c>
      <c r="AO13" s="903">
        <v>98.237681952918493</v>
      </c>
    </row>
    <row r="14" spans="1:41" ht="25.15" customHeight="1" x14ac:dyDescent="0.2">
      <c r="A14" s="222"/>
      <c r="B14" s="972"/>
      <c r="C14" s="292" t="s">
        <v>216</v>
      </c>
      <c r="D14" s="505" t="s">
        <v>217</v>
      </c>
      <c r="E14" s="411" t="s">
        <v>121</v>
      </c>
      <c r="F14" s="550" t="s">
        <v>215</v>
      </c>
      <c r="G14" s="550">
        <v>1</v>
      </c>
      <c r="H14" s="889">
        <v>27.828944150879725</v>
      </c>
      <c r="I14" s="560">
        <v>29.585732492008798</v>
      </c>
      <c r="J14" s="560">
        <v>29.846839194489149</v>
      </c>
      <c r="K14" s="560">
        <v>30.112356035298433</v>
      </c>
      <c r="L14" s="904">
        <v>30.090709444126613</v>
      </c>
      <c r="M14" s="904">
        <v>29.769672085738051</v>
      </c>
      <c r="N14" s="904">
        <v>29.656237413003492</v>
      </c>
      <c r="O14" s="904">
        <v>29.315369355379126</v>
      </c>
      <c r="P14" s="904">
        <v>29.185025722160059</v>
      </c>
      <c r="Q14" s="904">
        <v>29.303544163263005</v>
      </c>
      <c r="R14" s="904">
        <v>29.202008920026699</v>
      </c>
      <c r="S14" s="904">
        <v>29.334466539771103</v>
      </c>
      <c r="T14" s="904">
        <v>29.229374777445017</v>
      </c>
      <c r="U14" s="904">
        <v>29.15104852982812</v>
      </c>
      <c r="V14" s="904">
        <v>28.845400277589956</v>
      </c>
      <c r="W14" s="904">
        <v>28.53047466019791</v>
      </c>
      <c r="X14" s="904">
        <v>28.220507353774039</v>
      </c>
      <c r="Y14" s="904">
        <v>27.932610393459157</v>
      </c>
      <c r="Z14" s="904">
        <v>27.651854337440387</v>
      </c>
      <c r="AA14" s="904">
        <v>27.370039152614545</v>
      </c>
      <c r="AB14" s="904">
        <v>27.074752363036154</v>
      </c>
      <c r="AC14" s="904">
        <v>26.768444075014671</v>
      </c>
      <c r="AD14" s="904">
        <v>26.452073372758356</v>
      </c>
      <c r="AE14" s="904">
        <v>26.125179306491823</v>
      </c>
      <c r="AF14" s="904">
        <v>25.791452231260227</v>
      </c>
      <c r="AG14" s="904">
        <v>25.447584160105137</v>
      </c>
      <c r="AH14" s="904">
        <v>25.094157300804568</v>
      </c>
      <c r="AI14" s="904">
        <v>24.733260107915399</v>
      </c>
      <c r="AJ14" s="904">
        <v>24.365800329974018</v>
      </c>
      <c r="AK14" s="904">
        <v>23.989085275203163</v>
      </c>
      <c r="AL14" s="904">
        <v>23.626285943399271</v>
      </c>
      <c r="AM14" s="904">
        <v>23.249126269199358</v>
      </c>
      <c r="AN14" s="904">
        <v>22.863545012114287</v>
      </c>
      <c r="AO14" s="904">
        <v>22.469607066228217</v>
      </c>
    </row>
    <row r="15" spans="1:41" ht="25.15" customHeight="1" x14ac:dyDescent="0.2">
      <c r="A15" s="222"/>
      <c r="B15" s="972"/>
      <c r="C15" s="292" t="s">
        <v>218</v>
      </c>
      <c r="D15" s="505" t="s">
        <v>219</v>
      </c>
      <c r="E15" s="411" t="s">
        <v>121</v>
      </c>
      <c r="F15" s="550" t="s">
        <v>215</v>
      </c>
      <c r="G15" s="550">
        <v>1</v>
      </c>
      <c r="H15" s="889">
        <v>51.112188730912955</v>
      </c>
      <c r="I15" s="560">
        <v>54.338804040686334</v>
      </c>
      <c r="J15" s="560">
        <v>54.818367152521468</v>
      </c>
      <c r="K15" s="560">
        <v>55.30603017002948</v>
      </c>
      <c r="L15" s="904">
        <v>55.266272835099471</v>
      </c>
      <c r="M15" s="904">
        <v>54.676637742849259</v>
      </c>
      <c r="N15" s="904">
        <v>54.468297305281673</v>
      </c>
      <c r="O15" s="904">
        <v>53.842240046365312</v>
      </c>
      <c r="P15" s="904">
        <v>53.602843670245335</v>
      </c>
      <c r="Q15" s="904">
        <v>53.820521239933363</v>
      </c>
      <c r="R15" s="904">
        <v>53.634035957308328</v>
      </c>
      <c r="S15" s="904">
        <v>53.877314998816964</v>
      </c>
      <c r="T15" s="904">
        <v>53.684297615155089</v>
      </c>
      <c r="U15" s="904">
        <v>53.540439266484952</v>
      </c>
      <c r="V15" s="904">
        <v>52.979068663670446</v>
      </c>
      <c r="W15" s="904">
        <v>52.400658735321343</v>
      </c>
      <c r="X15" s="904">
        <v>51.831355517044237</v>
      </c>
      <c r="Y15" s="904">
        <v>51.30258792561532</v>
      </c>
      <c r="Z15" s="904">
        <v>50.786935716721707</v>
      </c>
      <c r="AA15" s="904">
        <v>50.269338252873979</v>
      </c>
      <c r="AB15" s="904">
        <v>49.72699808945103</v>
      </c>
      <c r="AC15" s="904">
        <v>49.164415228156884</v>
      </c>
      <c r="AD15" s="904">
        <v>48.583351176463609</v>
      </c>
      <c r="AE15" s="904">
        <v>47.9829593283416</v>
      </c>
      <c r="AF15" s="904">
        <v>47.370017595397208</v>
      </c>
      <c r="AG15" s="904">
        <v>46.738450344547758</v>
      </c>
      <c r="AH15" s="904">
        <v>46.089326891023802</v>
      </c>
      <c r="AI15" s="904">
        <v>45.426483006778739</v>
      </c>
      <c r="AJ15" s="904">
        <v>44.751585913330608</v>
      </c>
      <c r="AK15" s="904">
        <v>44.059690062994669</v>
      </c>
      <c r="AL15" s="904">
        <v>43.39335260448123</v>
      </c>
      <c r="AM15" s="904">
        <v>42.700640141339285</v>
      </c>
      <c r="AN15" s="904">
        <v>41.992460130039369</v>
      </c>
      <c r="AO15" s="904">
        <v>41.268931758670647</v>
      </c>
    </row>
    <row r="16" spans="1:41" ht="25.15" customHeight="1" x14ac:dyDescent="0.2">
      <c r="A16" s="222"/>
      <c r="B16" s="972"/>
      <c r="C16" s="292" t="s">
        <v>220</v>
      </c>
      <c r="D16" s="505" t="s">
        <v>221</v>
      </c>
      <c r="E16" s="411" t="s">
        <v>121</v>
      </c>
      <c r="F16" s="550" t="s">
        <v>215</v>
      </c>
      <c r="G16" s="550">
        <v>1</v>
      </c>
      <c r="H16" s="889">
        <v>15.014794497196505</v>
      </c>
      <c r="I16" s="560">
        <v>15.962649930522025</v>
      </c>
      <c r="J16" s="560">
        <v>16.103527121490089</v>
      </c>
      <c r="K16" s="560">
        <v>16.246783753099315</v>
      </c>
      <c r="L16" s="904">
        <v>16.235104577768496</v>
      </c>
      <c r="M16" s="904">
        <v>16.061892473996505</v>
      </c>
      <c r="N16" s="904">
        <v>16.000690069380219</v>
      </c>
      <c r="O16" s="904">
        <v>15.816778534392048</v>
      </c>
      <c r="P16" s="904">
        <v>15.746453089912675</v>
      </c>
      <c r="Q16" s="904">
        <v>15.810398384697873</v>
      </c>
      <c r="R16" s="904">
        <v>15.75561618372214</v>
      </c>
      <c r="S16" s="904">
        <v>15.827082205906352</v>
      </c>
      <c r="T16" s="904">
        <v>15.770381124969923</v>
      </c>
      <c r="U16" s="904">
        <v>15.72812107711011</v>
      </c>
      <c r="V16" s="904">
        <v>15.563211992852301</v>
      </c>
      <c r="W16" s="904">
        <v>15.393297410343973</v>
      </c>
      <c r="X16" s="904">
        <v>15.226058028872261</v>
      </c>
      <c r="Y16" s="904">
        <v>15.070726454951988</v>
      </c>
      <c r="Z16" s="904">
        <v>14.919247675803554</v>
      </c>
      <c r="AA16" s="904">
        <v>14.767197455593683</v>
      </c>
      <c r="AB16" s="904">
        <v>14.607878782229056</v>
      </c>
      <c r="AC16" s="904">
        <v>14.442613583071823</v>
      </c>
      <c r="AD16" s="904">
        <v>14.271919321242915</v>
      </c>
      <c r="AE16" s="904">
        <v>14.095547296464183</v>
      </c>
      <c r="AF16" s="904">
        <v>13.915488598384023</v>
      </c>
      <c r="AG16" s="904">
        <v>13.729958439763982</v>
      </c>
      <c r="AH16" s="904">
        <v>13.539270944276666</v>
      </c>
      <c r="AI16" s="904">
        <v>13.344552914139879</v>
      </c>
      <c r="AJ16" s="904">
        <v>13.146294114888924</v>
      </c>
      <c r="AK16" s="904">
        <v>12.943041734894992</v>
      </c>
      <c r="AL16" s="904">
        <v>12.747297427054141</v>
      </c>
      <c r="AM16" s="904">
        <v>12.543805157637149</v>
      </c>
      <c r="AN16" s="904">
        <v>12.335769117688431</v>
      </c>
      <c r="AO16" s="904">
        <v>12.123224320082802</v>
      </c>
    </row>
    <row r="17" spans="1:41" ht="25.15" customHeight="1" x14ac:dyDescent="0.2">
      <c r="A17" s="222"/>
      <c r="B17" s="972"/>
      <c r="C17" s="292" t="s">
        <v>222</v>
      </c>
      <c r="D17" s="505" t="s">
        <v>223</v>
      </c>
      <c r="E17" s="411" t="s">
        <v>121</v>
      </c>
      <c r="F17" s="550" t="s">
        <v>215</v>
      </c>
      <c r="G17" s="550">
        <v>1</v>
      </c>
      <c r="H17" s="889">
        <v>11.810940409927296</v>
      </c>
      <c r="I17" s="560">
        <v>12.556542625283878</v>
      </c>
      <c r="J17" s="560">
        <v>12.667359467162896</v>
      </c>
      <c r="K17" s="560">
        <v>12.78004802507685</v>
      </c>
      <c r="L17" s="904">
        <v>12.770860950029293</v>
      </c>
      <c r="M17" s="904">
        <v>12.634608813091214</v>
      </c>
      <c r="N17" s="904">
        <v>12.586465766311441</v>
      </c>
      <c r="O17" s="904">
        <v>12.441797240821524</v>
      </c>
      <c r="P17" s="904">
        <v>12.38647782674612</v>
      </c>
      <c r="Q17" s="904">
        <v>12.436778486295221</v>
      </c>
      <c r="R17" s="904">
        <v>12.39368570128442</v>
      </c>
      <c r="S17" s="904">
        <v>12.449902316803858</v>
      </c>
      <c r="T17" s="904">
        <v>12.405300102085324</v>
      </c>
      <c r="U17" s="904">
        <v>12.372057495462496</v>
      </c>
      <c r="V17" s="904">
        <v>12.242336681262318</v>
      </c>
      <c r="W17" s="904">
        <v>12.108678441107367</v>
      </c>
      <c r="X17" s="904">
        <v>11.977124568084042</v>
      </c>
      <c r="Y17" s="904">
        <v>11.854937616827726</v>
      </c>
      <c r="Z17" s="904">
        <v>11.735781351703702</v>
      </c>
      <c r="AA17" s="904">
        <v>11.616175579506791</v>
      </c>
      <c r="AB17" s="904">
        <v>11.490852295351978</v>
      </c>
      <c r="AC17" s="904">
        <v>11.360851353984096</v>
      </c>
      <c r="AD17" s="904">
        <v>11.226579802338538</v>
      </c>
      <c r="AE17" s="904">
        <v>11.087842007756748</v>
      </c>
      <c r="AF17" s="904">
        <v>10.946204201544287</v>
      </c>
      <c r="AG17" s="904">
        <v>10.800262434035259</v>
      </c>
      <c r="AH17" s="904">
        <v>10.650263801250809</v>
      </c>
      <c r="AI17" s="904">
        <v>10.497094668558821</v>
      </c>
      <c r="AJ17" s="904">
        <v>10.341140295414789</v>
      </c>
      <c r="AK17" s="904">
        <v>10.181257870867954</v>
      </c>
      <c r="AL17" s="904">
        <v>10.027281447419572</v>
      </c>
      <c r="AM17" s="904">
        <v>9.867210321010635</v>
      </c>
      <c r="AN17" s="904">
        <v>9.7035649729900317</v>
      </c>
      <c r="AO17" s="904">
        <v>9.5363729451917916</v>
      </c>
    </row>
    <row r="18" spans="1:41" ht="25.15" customHeight="1" x14ac:dyDescent="0.2">
      <c r="A18" s="222"/>
      <c r="B18" s="972"/>
      <c r="C18" s="292" t="s">
        <v>224</v>
      </c>
      <c r="D18" s="505" t="s">
        <v>225</v>
      </c>
      <c r="E18" s="411" t="s">
        <v>121</v>
      </c>
      <c r="F18" s="550" t="s">
        <v>215</v>
      </c>
      <c r="G18" s="550">
        <v>1</v>
      </c>
      <c r="H18" s="889">
        <v>14.405472639550863</v>
      </c>
      <c r="I18" s="560">
        <v>15.314862742330483</v>
      </c>
      <c r="J18" s="560">
        <v>15.450022935192676</v>
      </c>
      <c r="K18" s="560">
        <v>15.58746600758812</v>
      </c>
      <c r="L18" s="904">
        <v>15.576260789913508</v>
      </c>
      <c r="M18" s="904">
        <v>15.410077881303447</v>
      </c>
      <c r="N18" s="904">
        <v>15.351359157891066</v>
      </c>
      <c r="O18" s="904">
        <v>15.174911016302143</v>
      </c>
      <c r="P18" s="904">
        <v>15.107439479045938</v>
      </c>
      <c r="Q18" s="904">
        <v>15.168789782217132</v>
      </c>
      <c r="R18" s="904">
        <v>15.11623072138965</v>
      </c>
      <c r="S18" s="904">
        <v>15.184796550074447</v>
      </c>
      <c r="T18" s="904">
        <v>15.130396480182368</v>
      </c>
      <c r="U18" s="904">
        <v>15.089851405569172</v>
      </c>
      <c r="V18" s="904">
        <v>14.931634568053825</v>
      </c>
      <c r="W18" s="904">
        <v>14.768615362573428</v>
      </c>
      <c r="X18" s="904">
        <v>14.608162794641446</v>
      </c>
      <c r="Y18" s="904">
        <v>14.459134798381847</v>
      </c>
      <c r="Z18" s="904">
        <v>14.313803244966129</v>
      </c>
      <c r="AA18" s="904">
        <v>14.16792344038539</v>
      </c>
      <c r="AB18" s="904">
        <v>14.015070146885289</v>
      </c>
      <c r="AC18" s="904">
        <v>13.856511646122994</v>
      </c>
      <c r="AD18" s="904">
        <v>13.692744401825127</v>
      </c>
      <c r="AE18" s="904">
        <v>13.523529806326891</v>
      </c>
      <c r="AF18" s="904">
        <v>13.350778148008079</v>
      </c>
      <c r="AG18" s="904">
        <v>13.172777068851678</v>
      </c>
      <c r="AH18" s="904">
        <v>12.989827944941931</v>
      </c>
      <c r="AI18" s="904">
        <v>12.803011851249376</v>
      </c>
      <c r="AJ18" s="904">
        <v>12.612798677922688</v>
      </c>
      <c r="AK18" s="904">
        <v>12.417794570508971</v>
      </c>
      <c r="AL18" s="904">
        <v>12.229993846930924</v>
      </c>
      <c r="AM18" s="904">
        <v>12.03475958515039</v>
      </c>
      <c r="AN18" s="904">
        <v>11.835165945551704</v>
      </c>
      <c r="AO18" s="904">
        <v>11.631246520137093</v>
      </c>
    </row>
    <row r="19" spans="1:41" ht="25.15" customHeight="1" x14ac:dyDescent="0.2">
      <c r="A19" s="222"/>
      <c r="B19" s="972"/>
      <c r="C19" s="292" t="s">
        <v>226</v>
      </c>
      <c r="D19" s="505" t="s">
        <v>227</v>
      </c>
      <c r="E19" s="411" t="s">
        <v>121</v>
      </c>
      <c r="F19" s="550" t="s">
        <v>215</v>
      </c>
      <c r="G19" s="550">
        <v>1</v>
      </c>
      <c r="H19" s="889">
        <v>1.4964967933738613</v>
      </c>
      <c r="I19" s="560">
        <v>1.5909677910833857</v>
      </c>
      <c r="J19" s="560">
        <v>1.6050087601144698</v>
      </c>
      <c r="K19" s="560">
        <v>1.6192868835928014</v>
      </c>
      <c r="L19" s="904">
        <v>1.6181228417915576</v>
      </c>
      <c r="M19" s="904">
        <v>1.6008591118139861</v>
      </c>
      <c r="N19" s="904">
        <v>1.5947591813572528</v>
      </c>
      <c r="O19" s="904">
        <v>1.5764290588620264</v>
      </c>
      <c r="P19" s="904">
        <v>1.5694198518978137</v>
      </c>
      <c r="Q19" s="904">
        <v>1.5757931611439218</v>
      </c>
      <c r="R19" s="904">
        <v>1.5703331205080373</v>
      </c>
      <c r="S19" s="904">
        <v>1.5774560067422665</v>
      </c>
      <c r="T19" s="904">
        <v>1.5718047148902172</v>
      </c>
      <c r="U19" s="904">
        <v>1.567592734092089</v>
      </c>
      <c r="V19" s="904">
        <v>1.5511565507106839</v>
      </c>
      <c r="W19" s="904">
        <v>1.5342214785777522</v>
      </c>
      <c r="X19" s="904">
        <v>1.5175530387835894</v>
      </c>
      <c r="Y19" s="904">
        <v>1.5020714281411789</v>
      </c>
      <c r="Z19" s="904">
        <v>1.4869738184268306</v>
      </c>
      <c r="AA19" s="904">
        <v>1.4718192542389326</v>
      </c>
      <c r="AB19" s="904">
        <v>1.4559402567701856</v>
      </c>
      <c r="AC19" s="904">
        <v>1.4394685800754914</v>
      </c>
      <c r="AD19" s="904">
        <v>1.4224557987469177</v>
      </c>
      <c r="AE19" s="904">
        <v>1.404877125287783</v>
      </c>
      <c r="AF19" s="904">
        <v>1.386931007920253</v>
      </c>
      <c r="AG19" s="904">
        <v>1.3684395602017458</v>
      </c>
      <c r="AH19" s="904">
        <v>1.3494340902576492</v>
      </c>
      <c r="AI19" s="904">
        <v>1.3300269043806672</v>
      </c>
      <c r="AJ19" s="904">
        <v>1.3102668165957427</v>
      </c>
      <c r="AK19" s="904">
        <v>1.2900090278552228</v>
      </c>
      <c r="AL19" s="904">
        <v>1.2704995547778715</v>
      </c>
      <c r="AM19" s="904">
        <v>1.2502178567022995</v>
      </c>
      <c r="AN19" s="904">
        <v>1.2294832894228351</v>
      </c>
      <c r="AO19" s="904">
        <v>1.2082993426079447</v>
      </c>
    </row>
    <row r="20" spans="1:41" ht="25.15" customHeight="1" x14ac:dyDescent="0.2">
      <c r="A20" s="221"/>
      <c r="B20" s="972"/>
      <c r="C20" s="288" t="s">
        <v>228</v>
      </c>
      <c r="D20" s="421" t="s">
        <v>229</v>
      </c>
      <c r="E20" s="422" t="s">
        <v>230</v>
      </c>
      <c r="F20" s="558" t="s">
        <v>215</v>
      </c>
      <c r="G20" s="558">
        <v>1</v>
      </c>
      <c r="H20" s="889">
        <v>168.98625474656114</v>
      </c>
      <c r="I20" s="902">
        <v>171.16713587666939</v>
      </c>
      <c r="J20" s="902">
        <v>171.35160515746034</v>
      </c>
      <c r="K20" s="902">
        <v>171.55136583509309</v>
      </c>
      <c r="L20" s="903">
        <v>170.49795427711865</v>
      </c>
      <c r="M20" s="903">
        <v>168.18983802464774</v>
      </c>
      <c r="N20" s="903">
        <v>166.99046767998948</v>
      </c>
      <c r="O20" s="903">
        <v>164.62871116523579</v>
      </c>
      <c r="P20" s="903">
        <v>163.37942983918882</v>
      </c>
      <c r="Q20" s="903">
        <v>163.30730469188862</v>
      </c>
      <c r="R20" s="903">
        <v>162.08198433352007</v>
      </c>
      <c r="S20" s="903">
        <v>161.88837493876983</v>
      </c>
      <c r="T20" s="903">
        <v>160.50447477145758</v>
      </c>
      <c r="U20" s="903">
        <v>159.12434791463423</v>
      </c>
      <c r="V20" s="903">
        <v>156.64527268252743</v>
      </c>
      <c r="W20" s="903">
        <v>154.12693003690234</v>
      </c>
      <c r="X20" s="903">
        <v>151.59512168576592</v>
      </c>
      <c r="Y20" s="903">
        <v>149.07559978775015</v>
      </c>
      <c r="Z20" s="903">
        <v>146.55154345434218</v>
      </c>
      <c r="AA20" s="903">
        <v>144.02846156664023</v>
      </c>
      <c r="AB20" s="903">
        <v>141.4848389173867</v>
      </c>
      <c r="AC20" s="903">
        <v>138.92694850275865</v>
      </c>
      <c r="AD20" s="903">
        <v>136.35566529169614</v>
      </c>
      <c r="AE20" s="903">
        <v>133.77439180141303</v>
      </c>
      <c r="AF20" s="903">
        <v>131.18223704218221</v>
      </c>
      <c r="AG20" s="903">
        <v>128.58247904130508</v>
      </c>
      <c r="AH20" s="903">
        <v>125.97819441109867</v>
      </c>
      <c r="AI20" s="903">
        <v>123.3712928631702</v>
      </c>
      <c r="AJ20" s="903">
        <v>120.7635242854239</v>
      </c>
      <c r="AK20" s="903">
        <v>118.15238914035359</v>
      </c>
      <c r="AL20" s="903">
        <v>115.55882943466477</v>
      </c>
      <c r="AM20" s="903">
        <v>112.95943754084307</v>
      </c>
      <c r="AN20" s="903">
        <v>110.36185226148173</v>
      </c>
      <c r="AO20" s="903">
        <v>107.76722440957816</v>
      </c>
    </row>
    <row r="21" spans="1:41" ht="25.15" customHeight="1" x14ac:dyDescent="0.2">
      <c r="A21" s="222"/>
      <c r="B21" s="972"/>
      <c r="C21" s="292" t="s">
        <v>231</v>
      </c>
      <c r="D21" s="562" t="s">
        <v>232</v>
      </c>
      <c r="E21" s="411" t="s">
        <v>121</v>
      </c>
      <c r="F21" s="550" t="s">
        <v>215</v>
      </c>
      <c r="G21" s="550">
        <v>1</v>
      </c>
      <c r="H21" s="889">
        <v>36.106197865564745</v>
      </c>
      <c r="I21" s="560">
        <v>36.572172602522265</v>
      </c>
      <c r="J21" s="560">
        <v>36.611586958218503</v>
      </c>
      <c r="K21" s="560">
        <v>36.654268527575638</v>
      </c>
      <c r="L21" s="905">
        <v>36.429192907057619</v>
      </c>
      <c r="M21" s="905">
        <v>35.936032666105319</v>
      </c>
      <c r="N21" s="905">
        <v>35.679770977583566</v>
      </c>
      <c r="O21" s="905">
        <v>35.17514976942747</v>
      </c>
      <c r="P21" s="905">
        <v>34.908223924981385</v>
      </c>
      <c r="Q21" s="905">
        <v>34.892813412194947</v>
      </c>
      <c r="R21" s="905">
        <v>34.631007152423635</v>
      </c>
      <c r="S21" s="905">
        <v>34.589639887814045</v>
      </c>
      <c r="T21" s="905">
        <v>34.29395090800854</v>
      </c>
      <c r="U21" s="905">
        <v>33.999068147000678</v>
      </c>
      <c r="V21" s="905">
        <v>33.469380208840782</v>
      </c>
      <c r="W21" s="905">
        <v>32.931302256923331</v>
      </c>
      <c r="X21" s="905">
        <v>32.390347174979418</v>
      </c>
      <c r="Y21" s="905">
        <v>31.852017259846299</v>
      </c>
      <c r="Z21" s="905">
        <v>31.312718501290227</v>
      </c>
      <c r="AA21" s="905">
        <v>30.773627946232864</v>
      </c>
      <c r="AB21" s="905">
        <v>30.230148579777769</v>
      </c>
      <c r="AC21" s="905">
        <v>29.683620712363325</v>
      </c>
      <c r="AD21" s="905">
        <v>29.134231292932355</v>
      </c>
      <c r="AE21" s="905">
        <v>28.582707315286502</v>
      </c>
      <c r="AF21" s="905">
        <v>28.028858407425204</v>
      </c>
      <c r="AG21" s="905">
        <v>27.473384964197333</v>
      </c>
      <c r="AH21" s="905">
        <v>26.916944345417388</v>
      </c>
      <c r="AI21" s="905">
        <v>26.359944586787801</v>
      </c>
      <c r="AJ21" s="905">
        <v>25.802759575516191</v>
      </c>
      <c r="AK21" s="905">
        <v>25.244855251622905</v>
      </c>
      <c r="AL21" s="905">
        <v>24.690706157957273</v>
      </c>
      <c r="AM21" s="905">
        <v>24.135310938451223</v>
      </c>
      <c r="AN21" s="905">
        <v>23.580301726548399</v>
      </c>
      <c r="AO21" s="905">
        <v>23.025924409003633</v>
      </c>
    </row>
    <row r="22" spans="1:41" ht="25.15" customHeight="1" x14ac:dyDescent="0.2">
      <c r="A22" s="222"/>
      <c r="B22" s="972"/>
      <c r="C22" s="292" t="s">
        <v>233</v>
      </c>
      <c r="D22" s="562" t="s">
        <v>234</v>
      </c>
      <c r="E22" s="411" t="s">
        <v>121</v>
      </c>
      <c r="F22" s="550" t="s">
        <v>215</v>
      </c>
      <c r="G22" s="550">
        <v>1</v>
      </c>
      <c r="H22" s="889">
        <v>73.270568855694336</v>
      </c>
      <c r="I22" s="560">
        <v>74.216174764585176</v>
      </c>
      <c r="J22" s="560">
        <v>74.296158602088553</v>
      </c>
      <c r="K22" s="560">
        <v>74.382772619939317</v>
      </c>
      <c r="L22" s="905">
        <v>73.926025032937588</v>
      </c>
      <c r="M22" s="905">
        <v>72.925251383878077</v>
      </c>
      <c r="N22" s="905">
        <v>72.405217683187104</v>
      </c>
      <c r="O22" s="905">
        <v>71.381186210365982</v>
      </c>
      <c r="P22" s="905">
        <v>70.839511660814381</v>
      </c>
      <c r="Q22" s="905">
        <v>70.80823899559428</v>
      </c>
      <c r="R22" s="905">
        <v>70.276953656305736</v>
      </c>
      <c r="S22" s="905">
        <v>70.193006766599041</v>
      </c>
      <c r="T22" s="905">
        <v>69.592962978123268</v>
      </c>
      <c r="U22" s="905">
        <v>68.994555255293221</v>
      </c>
      <c r="V22" s="905">
        <v>67.919655685710183</v>
      </c>
      <c r="W22" s="905">
        <v>66.827730200437784</v>
      </c>
      <c r="X22" s="905">
        <v>65.729966134362826</v>
      </c>
      <c r="Y22" s="905">
        <v>64.637529338311808</v>
      </c>
      <c r="Z22" s="905">
        <v>63.543126461285013</v>
      </c>
      <c r="AA22" s="905">
        <v>62.44914609312621</v>
      </c>
      <c r="AB22" s="905">
        <v>61.34625947820863</v>
      </c>
      <c r="AC22" s="905">
        <v>60.237186518213107</v>
      </c>
      <c r="AD22" s="905">
        <v>59.122306589983445</v>
      </c>
      <c r="AE22" s="905">
        <v>58.003094987307129</v>
      </c>
      <c r="AF22" s="905">
        <v>56.879165386904504</v>
      </c>
      <c r="AG22" s="905">
        <v>55.751939105115532</v>
      </c>
      <c r="AH22" s="905">
        <v>54.62275012697323</v>
      </c>
      <c r="AI22" s="905">
        <v>53.492426482284039</v>
      </c>
      <c r="AJ22" s="905">
        <v>52.361726903066547</v>
      </c>
      <c r="AK22" s="905">
        <v>51.229567617535714</v>
      </c>
      <c r="AL22" s="905">
        <v>50.105028847906027</v>
      </c>
      <c r="AM22" s="905">
        <v>48.977961306082349</v>
      </c>
      <c r="AN22" s="905">
        <v>47.85167709228385</v>
      </c>
      <c r="AO22" s="905">
        <v>46.726675186283146</v>
      </c>
    </row>
    <row r="23" spans="1:41" ht="25.15" customHeight="1" x14ac:dyDescent="0.2">
      <c r="A23" s="222"/>
      <c r="B23" s="972"/>
      <c r="C23" s="292" t="s">
        <v>235</v>
      </c>
      <c r="D23" s="562" t="s">
        <v>236</v>
      </c>
      <c r="E23" s="411" t="s">
        <v>121</v>
      </c>
      <c r="F23" s="550" t="s">
        <v>215</v>
      </c>
      <c r="G23" s="550">
        <v>1</v>
      </c>
      <c r="H23" s="889">
        <v>20.230863910376115</v>
      </c>
      <c r="I23" s="560">
        <v>20.491956798753922</v>
      </c>
      <c r="J23" s="560">
        <v>20.51404127491989</v>
      </c>
      <c r="K23" s="560">
        <v>20.537956421686673</v>
      </c>
      <c r="L23" s="905">
        <v>20.411843052862917</v>
      </c>
      <c r="M23" s="905">
        <v>20.135517704016657</v>
      </c>
      <c r="N23" s="905">
        <v>19.991930296524178</v>
      </c>
      <c r="O23" s="905">
        <v>19.709183189600687</v>
      </c>
      <c r="P23" s="905">
        <v>19.559620489776755</v>
      </c>
      <c r="Q23" s="905">
        <v>19.55098573991657</v>
      </c>
      <c r="R23" s="905">
        <v>19.404291622966376</v>
      </c>
      <c r="S23" s="905">
        <v>19.381112901579616</v>
      </c>
      <c r="T23" s="905">
        <v>19.215433769910415</v>
      </c>
      <c r="U23" s="905">
        <v>19.050206375165654</v>
      </c>
      <c r="V23" s="905">
        <v>18.753413989775758</v>
      </c>
      <c r="W23" s="905">
        <v>18.451920549260446</v>
      </c>
      <c r="X23" s="905">
        <v>18.148815008068272</v>
      </c>
      <c r="Y23" s="905">
        <v>17.84718038864662</v>
      </c>
      <c r="Z23" s="905">
        <v>17.545002911195077</v>
      </c>
      <c r="AA23" s="905">
        <v>17.242942093400242</v>
      </c>
      <c r="AB23" s="905">
        <v>16.938422156358168</v>
      </c>
      <c r="AC23" s="905">
        <v>16.632194096841694</v>
      </c>
      <c r="AD23" s="905">
        <v>16.324362665249481</v>
      </c>
      <c r="AE23" s="905">
        <v>16.015335207509214</v>
      </c>
      <c r="AF23" s="905">
        <v>15.705005055229773</v>
      </c>
      <c r="AG23" s="905">
        <v>15.393764650532141</v>
      </c>
      <c r="AH23" s="905">
        <v>15.081982322338598</v>
      </c>
      <c r="AI23" s="905">
        <v>14.769886699395851</v>
      </c>
      <c r="AJ23" s="905">
        <v>14.457687276518151</v>
      </c>
      <c r="AK23" s="905">
        <v>14.145084811597302</v>
      </c>
      <c r="AL23" s="905">
        <v>13.834586460545507</v>
      </c>
      <c r="AM23" s="905">
        <v>13.523389885815149</v>
      </c>
      <c r="AN23" s="905">
        <v>13.212409597145102</v>
      </c>
      <c r="AO23" s="905">
        <v>12.901783368706242</v>
      </c>
    </row>
    <row r="24" spans="1:41" ht="25.15" customHeight="1" x14ac:dyDescent="0.2">
      <c r="A24" s="222"/>
      <c r="B24" s="972"/>
      <c r="C24" s="292" t="s">
        <v>237</v>
      </c>
      <c r="D24" s="562" t="s">
        <v>238</v>
      </c>
      <c r="E24" s="411" t="s">
        <v>121</v>
      </c>
      <c r="F24" s="550" t="s">
        <v>215</v>
      </c>
      <c r="G24" s="550">
        <v>1</v>
      </c>
      <c r="H24" s="889">
        <v>16.171743589808667</v>
      </c>
      <c r="I24" s="560">
        <v>16.380450803829461</v>
      </c>
      <c r="J24" s="560">
        <v>16.398104250931546</v>
      </c>
      <c r="K24" s="560">
        <v>16.417221062904495</v>
      </c>
      <c r="L24" s="905">
        <v>16.316411079064967</v>
      </c>
      <c r="M24" s="905">
        <v>16.095527645282672</v>
      </c>
      <c r="N24" s="905">
        <v>15.980749613707721</v>
      </c>
      <c r="O24" s="905">
        <v>15.754732883320752</v>
      </c>
      <c r="P24" s="905">
        <v>15.635178442004401</v>
      </c>
      <c r="Q24" s="905">
        <v>15.62827616826465</v>
      </c>
      <c r="R24" s="905">
        <v>15.511014757384652</v>
      </c>
      <c r="S24" s="905">
        <v>15.49248661441128</v>
      </c>
      <c r="T24" s="905">
        <v>15.360049341964288</v>
      </c>
      <c r="U24" s="905">
        <v>15.227973169950008</v>
      </c>
      <c r="V24" s="905">
        <v>14.99072920561928</v>
      </c>
      <c r="W24" s="905">
        <v>14.749727405813676</v>
      </c>
      <c r="X24" s="905">
        <v>14.507436957193933</v>
      </c>
      <c r="Y24" s="905">
        <v>14.266322304616262</v>
      </c>
      <c r="Z24" s="905">
        <v>14.024773713038064</v>
      </c>
      <c r="AA24" s="905">
        <v>13.783318374524287</v>
      </c>
      <c r="AB24" s="905">
        <v>13.539897314422976</v>
      </c>
      <c r="AC24" s="905">
        <v>13.295110849522429</v>
      </c>
      <c r="AD24" s="905">
        <v>13.049042713102422</v>
      </c>
      <c r="AE24" s="905">
        <v>12.802018521208032</v>
      </c>
      <c r="AF24" s="905">
        <v>12.553953007393002</v>
      </c>
      <c r="AG24" s="905">
        <v>12.30515987419532</v>
      </c>
      <c r="AH24" s="905">
        <v>12.055933549026204</v>
      </c>
      <c r="AI24" s="905">
        <v>11.806456788563043</v>
      </c>
      <c r="AJ24" s="905">
        <v>11.556897054582777</v>
      </c>
      <c r="AK24" s="905">
        <v>11.307015144910629</v>
      </c>
      <c r="AL24" s="905">
        <v>11.058815179723148</v>
      </c>
      <c r="AM24" s="905">
        <v>10.810057082448569</v>
      </c>
      <c r="AN24" s="905">
        <v>10.561471875601455</v>
      </c>
      <c r="AO24" s="905">
        <v>10.313169690344495</v>
      </c>
    </row>
    <row r="25" spans="1:41" ht="25.15" customHeight="1" x14ac:dyDescent="0.2">
      <c r="A25" s="222"/>
      <c r="B25" s="972"/>
      <c r="C25" s="292" t="s">
        <v>239</v>
      </c>
      <c r="D25" s="562" t="s">
        <v>240</v>
      </c>
      <c r="E25" s="411" t="s">
        <v>121</v>
      </c>
      <c r="F25" s="550" t="s">
        <v>215</v>
      </c>
      <c r="G25" s="550">
        <v>1</v>
      </c>
      <c r="H25" s="889">
        <v>21.583327167467782</v>
      </c>
      <c r="I25" s="560">
        <v>21.861874502664232</v>
      </c>
      <c r="J25" s="560">
        <v>21.885435358815695</v>
      </c>
      <c r="K25" s="560">
        <v>21.910949268612733</v>
      </c>
      <c r="L25" s="905">
        <v>21.776405034042572</v>
      </c>
      <c r="M25" s="905">
        <v>21.48160692580387</v>
      </c>
      <c r="N25" s="905">
        <v>21.328420487163989</v>
      </c>
      <c r="O25" s="905">
        <v>21.026771316796392</v>
      </c>
      <c r="P25" s="905">
        <v>20.867210128670653</v>
      </c>
      <c r="Q25" s="905">
        <v>20.857998132975993</v>
      </c>
      <c r="R25" s="905">
        <v>20.70149729674354</v>
      </c>
      <c r="S25" s="905">
        <v>20.676769043455383</v>
      </c>
      <c r="T25" s="905">
        <v>20.500014016113013</v>
      </c>
      <c r="U25" s="905">
        <v>20.323740924978459</v>
      </c>
      <c r="V25" s="905">
        <v>20.007107528448223</v>
      </c>
      <c r="W25" s="905">
        <v>19.685458804285236</v>
      </c>
      <c r="X25" s="905">
        <v>19.362090208124215</v>
      </c>
      <c r="Y25" s="905">
        <v>19.040290867035615</v>
      </c>
      <c r="Z25" s="905">
        <v>18.717912377052706</v>
      </c>
      <c r="AA25" s="905">
        <v>18.395658345597575</v>
      </c>
      <c r="AB25" s="905">
        <v>18.070780799126371</v>
      </c>
      <c r="AC25" s="905">
        <v>17.744080939660019</v>
      </c>
      <c r="AD25" s="905">
        <v>17.415670520316677</v>
      </c>
      <c r="AE25" s="905">
        <v>17.085984118703436</v>
      </c>
      <c r="AF25" s="905">
        <v>16.75490793548904</v>
      </c>
      <c r="AG25" s="905">
        <v>16.422860648132286</v>
      </c>
      <c r="AH25" s="905">
        <v>16.090235208890181</v>
      </c>
      <c r="AI25" s="905">
        <v>15.757275530680239</v>
      </c>
      <c r="AJ25" s="905">
        <v>15.424205113355743</v>
      </c>
      <c r="AK25" s="905">
        <v>15.090704710029758</v>
      </c>
      <c r="AL25" s="905">
        <v>14.759449083705615</v>
      </c>
      <c r="AM25" s="905">
        <v>14.427448556414451</v>
      </c>
      <c r="AN25" s="905">
        <v>14.095678774227506</v>
      </c>
      <c r="AO25" s="905">
        <v>13.764286721723316</v>
      </c>
    </row>
    <row r="26" spans="1:41" ht="25.15" customHeight="1" x14ac:dyDescent="0.2">
      <c r="A26" s="222"/>
      <c r="B26" s="972"/>
      <c r="C26" s="292" t="s">
        <v>241</v>
      </c>
      <c r="D26" s="562" t="s">
        <v>242</v>
      </c>
      <c r="E26" s="411" t="s">
        <v>121</v>
      </c>
      <c r="F26" s="550" t="s">
        <v>215</v>
      </c>
      <c r="G26" s="550">
        <v>1</v>
      </c>
      <c r="H26" s="889">
        <v>1.6235533576494965</v>
      </c>
      <c r="I26" s="560">
        <v>1.6445064043143389</v>
      </c>
      <c r="J26" s="560">
        <v>1.6462787124861515</v>
      </c>
      <c r="K26" s="560">
        <v>1.6481979343742477</v>
      </c>
      <c r="L26" s="905">
        <v>1.6380771711529953</v>
      </c>
      <c r="M26" s="905">
        <v>1.615901699561151</v>
      </c>
      <c r="N26" s="905">
        <v>1.6043786218229317</v>
      </c>
      <c r="O26" s="905">
        <v>1.5816877957245035</v>
      </c>
      <c r="P26" s="905">
        <v>1.5696851929412516</v>
      </c>
      <c r="Q26" s="905">
        <v>1.5689922429421772</v>
      </c>
      <c r="R26" s="905">
        <v>1.5572198476961312</v>
      </c>
      <c r="S26" s="905">
        <v>1.5553597249104605</v>
      </c>
      <c r="T26" s="905">
        <v>1.5420637573380611</v>
      </c>
      <c r="U26" s="905">
        <v>1.5288040422462135</v>
      </c>
      <c r="V26" s="905">
        <v>1.504986064133206</v>
      </c>
      <c r="W26" s="905">
        <v>1.4807908201818647</v>
      </c>
      <c r="X26" s="905">
        <v>1.4564662030372493</v>
      </c>
      <c r="Y26" s="905">
        <v>1.4322596292935454</v>
      </c>
      <c r="Z26" s="905">
        <v>1.4080094904810905</v>
      </c>
      <c r="AA26" s="905">
        <v>1.3837687137590626</v>
      </c>
      <c r="AB26" s="905">
        <v>1.3593305894927874</v>
      </c>
      <c r="AC26" s="905">
        <v>1.3347553861580717</v>
      </c>
      <c r="AD26" s="905">
        <v>1.3100515101117669</v>
      </c>
      <c r="AE26" s="905">
        <v>1.2852516513987253</v>
      </c>
      <c r="AF26" s="905">
        <v>1.2603472497406847</v>
      </c>
      <c r="AG26" s="905">
        <v>1.2353697991324653</v>
      </c>
      <c r="AH26" s="905">
        <v>1.2103488584530717</v>
      </c>
      <c r="AI26" s="905">
        <v>1.1853027754592296</v>
      </c>
      <c r="AJ26" s="905">
        <v>1.1602483623844939</v>
      </c>
      <c r="AK26" s="905">
        <v>1.1351616046572843</v>
      </c>
      <c r="AL26" s="905">
        <v>1.1102437048272022</v>
      </c>
      <c r="AM26" s="905">
        <v>1.0852697716313311</v>
      </c>
      <c r="AN26" s="905">
        <v>1.0603131956754168</v>
      </c>
      <c r="AO26" s="905">
        <v>1.0353850335173367</v>
      </c>
    </row>
    <row r="27" spans="1:41" ht="25.15" customHeight="1" x14ac:dyDescent="0.2">
      <c r="A27" s="223"/>
      <c r="B27" s="972"/>
      <c r="C27" s="288" t="s">
        <v>243</v>
      </c>
      <c r="D27" s="421" t="s">
        <v>244</v>
      </c>
      <c r="E27" s="422" t="s">
        <v>245</v>
      </c>
      <c r="F27" s="558" t="s">
        <v>215</v>
      </c>
      <c r="G27" s="558">
        <v>1</v>
      </c>
      <c r="H27" s="889">
        <v>149.85167255789966</v>
      </c>
      <c r="I27" s="560">
        <v>153.24548579203955</v>
      </c>
      <c r="J27" s="560">
        <v>153.41847887030684</v>
      </c>
      <c r="K27" s="560">
        <v>153.66255318648334</v>
      </c>
      <c r="L27" s="903">
        <v>152.72246076806638</v>
      </c>
      <c r="M27" s="903">
        <v>150.54242920626155</v>
      </c>
      <c r="N27" s="903">
        <v>149.39350180265359</v>
      </c>
      <c r="O27" s="903">
        <v>147.17616525478516</v>
      </c>
      <c r="P27" s="903">
        <v>145.98422205378031</v>
      </c>
      <c r="Q27" s="903">
        <v>145.9291121407276</v>
      </c>
      <c r="R27" s="903">
        <v>144.82908851571545</v>
      </c>
      <c r="S27" s="903">
        <v>144.77244661649291</v>
      </c>
      <c r="T27" s="903">
        <v>143.61137559765965</v>
      </c>
      <c r="U27" s="903">
        <v>142.52223526228354</v>
      </c>
      <c r="V27" s="903">
        <v>140.40678127292134</v>
      </c>
      <c r="W27" s="903">
        <v>138.2712633142477</v>
      </c>
      <c r="X27" s="903">
        <v>136.15891059595717</v>
      </c>
      <c r="Y27" s="903">
        <v>134.12441156215854</v>
      </c>
      <c r="Z27" s="903">
        <v>132.12654262368935</v>
      </c>
      <c r="AA27" s="903">
        <v>130.14979668074307</v>
      </c>
      <c r="AB27" s="903">
        <v>128.15313012444872</v>
      </c>
      <c r="AC27" s="903">
        <v>126.14440514394607</v>
      </c>
      <c r="AD27" s="903">
        <v>124.12501772269826</v>
      </c>
      <c r="AE27" s="903">
        <v>122.09335171234824</v>
      </c>
      <c r="AF27" s="903">
        <v>120.05768986974812</v>
      </c>
      <c r="AG27" s="903">
        <v>118.00926583412831</v>
      </c>
      <c r="AH27" s="903">
        <v>115.94959071986401</v>
      </c>
      <c r="AI27" s="903">
        <v>113.88383258862739</v>
      </c>
      <c r="AJ27" s="903">
        <v>111.8142040089925</v>
      </c>
      <c r="AK27" s="903">
        <v>109.73035229262501</v>
      </c>
      <c r="AL27" s="903">
        <v>107.70557108973802</v>
      </c>
      <c r="AM27" s="903">
        <v>105.65037912839686</v>
      </c>
      <c r="AN27" s="903">
        <v>103.58389818938809</v>
      </c>
      <c r="AO27" s="903">
        <v>101.50567870027758</v>
      </c>
    </row>
    <row r="28" spans="1:41" ht="25.15" customHeight="1" x14ac:dyDescent="0.2">
      <c r="A28" s="223"/>
      <c r="B28" s="972"/>
      <c r="C28" s="292" t="s">
        <v>246</v>
      </c>
      <c r="D28" s="505" t="s">
        <v>247</v>
      </c>
      <c r="E28" s="411" t="s">
        <v>121</v>
      </c>
      <c r="F28" s="438" t="s">
        <v>72</v>
      </c>
      <c r="G28" s="438">
        <v>2</v>
      </c>
      <c r="H28" s="887">
        <v>7.6011366649186674E-2</v>
      </c>
      <c r="I28" s="424">
        <v>7.6948537617701984E-2</v>
      </c>
      <c r="J28" s="424">
        <v>7.7400843462076513E-2</v>
      </c>
      <c r="K28" s="424">
        <v>7.7793369911972679E-2</v>
      </c>
      <c r="L28" s="897">
        <v>7.7965594352673348E-2</v>
      </c>
      <c r="M28" s="897">
        <v>7.7977350502877074E-2</v>
      </c>
      <c r="N28" s="897">
        <v>7.7987636222773674E-2</v>
      </c>
      <c r="O28" s="897">
        <v>7.8001167501865004E-2</v>
      </c>
      <c r="P28" s="897">
        <v>7.8050393981051819E-2</v>
      </c>
      <c r="Q28" s="897">
        <v>7.8190070774987991E-2</v>
      </c>
      <c r="R28" s="897">
        <v>7.834692678823213E-2</v>
      </c>
      <c r="S28" s="897">
        <v>7.8502809437100168E-2</v>
      </c>
      <c r="T28" s="897">
        <v>7.868888963207929E-2</v>
      </c>
      <c r="U28" s="897">
        <v>7.8981898558727531E-2</v>
      </c>
      <c r="V28" s="897">
        <v>7.9336762559454516E-2</v>
      </c>
      <c r="W28" s="897">
        <v>7.9715122141205325E-2</v>
      </c>
      <c r="X28" s="897">
        <v>8.0151178397998415E-2</v>
      </c>
      <c r="Y28" s="897">
        <v>8.0674225310468473E-2</v>
      </c>
      <c r="Z28" s="897">
        <v>8.1253808792157045E-2</v>
      </c>
      <c r="AA28" s="897">
        <v>8.1859617256991868E-2</v>
      </c>
      <c r="AB28" s="897">
        <v>8.2465430538074286E-2</v>
      </c>
      <c r="AC28" s="897">
        <v>8.3071258283124741E-2</v>
      </c>
      <c r="AD28" s="897">
        <v>8.3677121860903134E-2</v>
      </c>
      <c r="AE28" s="897">
        <v>8.4284600453039038E-2</v>
      </c>
      <c r="AF28" s="897">
        <v>8.4896901860904442E-2</v>
      </c>
      <c r="AG28" s="897">
        <v>8.550934585299455E-2</v>
      </c>
      <c r="AH28" s="897">
        <v>8.6122934104481755E-2</v>
      </c>
      <c r="AI28" s="897">
        <v>8.6741711431374824E-2</v>
      </c>
      <c r="AJ28" s="897">
        <v>8.7366396460568707E-2</v>
      </c>
      <c r="AK28" s="897">
        <v>8.800910881945738E-2</v>
      </c>
      <c r="AL28" s="897">
        <v>8.870390671710171E-2</v>
      </c>
      <c r="AM28" s="897">
        <v>8.9398790849337925E-2</v>
      </c>
      <c r="AN28" s="897">
        <v>9.0093776739078285E-2</v>
      </c>
      <c r="AO28" s="897">
        <v>9.0788869114374934E-2</v>
      </c>
    </row>
    <row r="29" spans="1:41" ht="25.15" customHeight="1" thickBot="1" x14ac:dyDescent="0.25">
      <c r="A29" s="223"/>
      <c r="B29" s="973"/>
      <c r="C29" s="304" t="s">
        <v>248</v>
      </c>
      <c r="D29" s="563" t="s">
        <v>249</v>
      </c>
      <c r="E29" s="564" t="s">
        <v>121</v>
      </c>
      <c r="F29" s="565" t="s">
        <v>72</v>
      </c>
      <c r="G29" s="565">
        <v>2</v>
      </c>
      <c r="H29" s="890">
        <v>8.7721160488996475E-2</v>
      </c>
      <c r="I29" s="309">
        <v>8.8802705638870952E-2</v>
      </c>
      <c r="J29" s="309">
        <v>8.9324690643398083E-2</v>
      </c>
      <c r="K29" s="309">
        <v>8.9777687046770707E-2</v>
      </c>
      <c r="L29" s="906">
        <v>8.9976443212707799E-2</v>
      </c>
      <c r="M29" s="906">
        <v>8.999001043540375E-2</v>
      </c>
      <c r="N29" s="906">
        <v>9.0001880703306683E-2</v>
      </c>
      <c r="O29" s="906">
        <v>9.0017496519165768E-2</v>
      </c>
      <c r="P29" s="906">
        <v>9.0074306494718329E-2</v>
      </c>
      <c r="Q29" s="906">
        <v>9.0235500944938027E-2</v>
      </c>
      <c r="R29" s="906">
        <v>9.0416521128076632E-2</v>
      </c>
      <c r="S29" s="906">
        <v>9.0596417996947759E-2</v>
      </c>
      <c r="T29" s="906">
        <v>9.0811164440370129E-2</v>
      </c>
      <c r="U29" s="906">
        <v>9.1149312328143897E-2</v>
      </c>
      <c r="V29" s="906">
        <v>9.1558844261745445E-2</v>
      </c>
      <c r="W29" s="906">
        <v>9.1995491345680871E-2</v>
      </c>
      <c r="X29" s="906">
        <v>9.2498723461752641E-2</v>
      </c>
      <c r="Y29" s="906">
        <v>9.3102347421887707E-2</v>
      </c>
      <c r="Z29" s="906">
        <v>9.3771217590327416E-2</v>
      </c>
      <c r="AA29" s="906">
        <v>9.4470352784339032E-2</v>
      </c>
      <c r="AB29" s="906">
        <v>9.5169493536556599E-2</v>
      </c>
      <c r="AC29" s="906">
        <v>9.5868650980962672E-2</v>
      </c>
      <c r="AD29" s="906">
        <v>9.6567849778242856E-2</v>
      </c>
      <c r="AE29" s="906">
        <v>9.7268912388001283E-2</v>
      </c>
      <c r="AF29" s="906">
        <v>9.7975540783658138E-2</v>
      </c>
      <c r="AG29" s="906">
        <v>9.8682333729094976E-2</v>
      </c>
      <c r="AH29" s="906">
        <v>9.9390447210744221E-2</v>
      </c>
      <c r="AI29" s="906">
        <v>0.10010454916144135</v>
      </c>
      <c r="AJ29" s="906">
        <v>0.10082546891485006</v>
      </c>
      <c r="AK29" s="906">
        <v>0.10156719316567876</v>
      </c>
      <c r="AL29" s="906">
        <v>0.10236902689888829</v>
      </c>
      <c r="AM29" s="906">
        <v>0.10317096015140405</v>
      </c>
      <c r="AN29" s="906">
        <v>0.10397301083749252</v>
      </c>
      <c r="AO29" s="906">
        <v>0.10477518441357737</v>
      </c>
    </row>
    <row r="30" spans="1:41" ht="25.15" customHeight="1" x14ac:dyDescent="0.2">
      <c r="A30" s="223"/>
      <c r="B30" s="974" t="s">
        <v>250</v>
      </c>
      <c r="C30" s="499" t="s">
        <v>251</v>
      </c>
      <c r="D30" s="449" t="s">
        <v>252</v>
      </c>
      <c r="E30" s="566" t="s">
        <v>121</v>
      </c>
      <c r="F30" s="450" t="s">
        <v>72</v>
      </c>
      <c r="G30" s="450">
        <v>2</v>
      </c>
      <c r="H30" s="862">
        <v>2.2357702246079147E-2</v>
      </c>
      <c r="I30" s="539">
        <v>2.2543878975014836E-2</v>
      </c>
      <c r="J30" s="539">
        <v>2.2630258594987566E-2</v>
      </c>
      <c r="K30" s="539">
        <v>2.2712729981667682E-2</v>
      </c>
      <c r="L30" s="861">
        <v>2.2791643955832493E-2</v>
      </c>
      <c r="M30" s="861">
        <v>2.2867305614797835E-2</v>
      </c>
      <c r="N30" s="861">
        <v>2.2939981988925325E-2</v>
      </c>
      <c r="O30" s="861">
        <v>2.3009908155002076E-2</v>
      </c>
      <c r="P30" s="861">
        <v>2.3077292165986498E-2</v>
      </c>
      <c r="Q30" s="861">
        <v>2.3142319062421757E-2</v>
      </c>
      <c r="R30" s="861">
        <v>2.320515416384299E-2</v>
      </c>
      <c r="S30" s="861">
        <v>2.3265945790199933E-2</v>
      </c>
      <c r="T30" s="861">
        <v>2.3324827528019836E-2</v>
      </c>
      <c r="U30" s="861">
        <v>2.3381920129931257E-2</v>
      </c>
      <c r="V30" s="861">
        <v>2.3437333116646673E-2</v>
      </c>
      <c r="W30" s="861">
        <v>2.3491166135749617E-2</v>
      </c>
      <c r="X30" s="861">
        <v>2.3543510120376671E-2</v>
      </c>
      <c r="Y30" s="861">
        <v>2.3594448282219661E-2</v>
      </c>
      <c r="Z30" s="861">
        <v>2.3644056966546499E-2</v>
      </c>
      <c r="AA30" s="861">
        <v>2.3692406391674692E-2</v>
      </c>
      <c r="AB30" s="861">
        <v>2.3739561291182678E-2</v>
      </c>
      <c r="AC30" s="861">
        <v>2.3785581473849435E-2</v>
      </c>
      <c r="AD30" s="861">
        <v>2.3830522313681261E-2</v>
      </c>
      <c r="AE30" s="861">
        <v>2.387443518026788E-2</v>
      </c>
      <c r="AF30" s="861">
        <v>2.3917367817998917E-2</v>
      </c>
      <c r="AG30" s="861">
        <v>2.3959364681279564E-2</v>
      </c>
      <c r="AH30" s="861">
        <v>2.4000467231746338E-2</v>
      </c>
      <c r="AI30" s="861">
        <v>2.4040714202548896E-2</v>
      </c>
      <c r="AJ30" s="861">
        <v>2.4080141833991625E-2</v>
      </c>
      <c r="AK30" s="861">
        <v>2.4118784084188789E-2</v>
      </c>
      <c r="AL30" s="861">
        <v>2.415667281785348E-2</v>
      </c>
      <c r="AM30" s="861">
        <v>2.4193837975894705E-2</v>
      </c>
      <c r="AN30" s="861">
        <v>2.4230307728122305E-2</v>
      </c>
      <c r="AO30" s="861">
        <v>2.4266108611043776E-2</v>
      </c>
    </row>
    <row r="31" spans="1:41" ht="25.15" customHeight="1" x14ac:dyDescent="0.2">
      <c r="A31" s="223"/>
      <c r="B31" s="975"/>
      <c r="C31" s="292" t="s">
        <v>253</v>
      </c>
      <c r="D31" s="449" t="s">
        <v>254</v>
      </c>
      <c r="E31" s="411" t="s">
        <v>121</v>
      </c>
      <c r="F31" s="438" t="s">
        <v>72</v>
      </c>
      <c r="G31" s="438">
        <v>2</v>
      </c>
      <c r="H31" s="887">
        <v>2.2243805853670992E-3</v>
      </c>
      <c r="I31" s="424">
        <v>2.0884312084943546E-3</v>
      </c>
      <c r="J31" s="424">
        <v>2.023604860082984E-3</v>
      </c>
      <c r="K31" s="424">
        <v>1.9607907663397386E-3</v>
      </c>
      <c r="L31" s="897">
        <v>1.8999264654886801E-3</v>
      </c>
      <c r="M31" s="897">
        <v>1.8409514346105747E-3</v>
      </c>
      <c r="N31" s="897">
        <v>1.7838070294594378E-3</v>
      </c>
      <c r="O31" s="897">
        <v>1.7284364261472231E-3</v>
      </c>
      <c r="P31" s="897">
        <v>1.6747845646386478E-3</v>
      </c>
      <c r="Q31" s="897">
        <v>1.6227980939999883E-3</v>
      </c>
      <c r="R31" s="897">
        <v>1.5724253193473837E-3</v>
      </c>
      <c r="S31" s="897">
        <v>1.5236161504419044E-3</v>
      </c>
      <c r="T31" s="897">
        <v>1.4763220518802637E-3</v>
      </c>
      <c r="U31" s="897">
        <v>1.4304959948316441E-3</v>
      </c>
      <c r="V31" s="897">
        <v>1.3860924102726477E-3</v>
      </c>
      <c r="W31" s="897">
        <v>1.3430671436738628E-3</v>
      </c>
      <c r="X31" s="897">
        <v>1.3013774110929958E-3</v>
      </c>
      <c r="Y31" s="897">
        <v>1.260981756630896E-3</v>
      </c>
      <c r="Z31" s="897">
        <v>1.2218400112081818E-3</v>
      </c>
      <c r="AA31" s="897">
        <v>1.1839132526214628E-3</v>
      </c>
      <c r="AB31" s="897">
        <v>1.1471637668394484E-3</v>
      </c>
      <c r="AC31" s="897">
        <v>1.1115550105004499E-3</v>
      </c>
      <c r="AD31" s="897">
        <v>1.0770515745739885E-3</v>
      </c>
      <c r="AE31" s="897">
        <v>1.0436191491503678E-3</v>
      </c>
      <c r="AF31" s="897">
        <v>1.0112244893232072E-3</v>
      </c>
      <c r="AG31" s="897">
        <v>9.7983538213100162E-4</v>
      </c>
      <c r="AH31" s="897">
        <v>9.4942061452483897E-4</v>
      </c>
      <c r="AI31" s="897">
        <v>9.1994994233042309E-4</v>
      </c>
      <c r="AJ31" s="897">
        <v>8.9139406017353466E-4</v>
      </c>
      <c r="AK31" s="897">
        <v>8.637245723390291E-4</v>
      </c>
      <c r="AL31" s="897">
        <v>8.3691396453438921E-4</v>
      </c>
      <c r="AM31" s="897">
        <v>8.1093557652975757E-4</v>
      </c>
      <c r="AN31" s="897">
        <v>7.8576357564724133E-4</v>
      </c>
      <c r="AO31" s="897">
        <v>7.6137293107312763E-4</v>
      </c>
    </row>
    <row r="32" spans="1:41" ht="25.15" customHeight="1" x14ac:dyDescent="0.2">
      <c r="A32" s="223"/>
      <c r="B32" s="975"/>
      <c r="C32" s="269" t="s">
        <v>255</v>
      </c>
      <c r="D32" s="449" t="s">
        <v>256</v>
      </c>
      <c r="E32" s="411" t="s">
        <v>121</v>
      </c>
      <c r="F32" s="438" t="s">
        <v>72</v>
      </c>
      <c r="G32" s="438">
        <v>2</v>
      </c>
      <c r="H32" s="887">
        <v>6.4205874213536726E-2</v>
      </c>
      <c r="I32" s="424">
        <v>6.8557633541394034E-2</v>
      </c>
      <c r="J32" s="424">
        <v>7.0577076040715628E-2</v>
      </c>
      <c r="K32" s="424">
        <v>7.2458517217063853E-2</v>
      </c>
      <c r="L32" s="897">
        <v>7.3888515282696826E-2</v>
      </c>
      <c r="M32" s="897">
        <v>7.4981975247938551E-2</v>
      </c>
      <c r="N32" s="897">
        <v>7.6055092708805422E-2</v>
      </c>
      <c r="O32" s="897">
        <v>7.7113774108349381E-2</v>
      </c>
      <c r="P32" s="897">
        <v>7.8225271539233615E-2</v>
      </c>
      <c r="Q32" s="897">
        <v>7.9496132200394962E-2</v>
      </c>
      <c r="R32" s="897">
        <v>8.0780840173731175E-2</v>
      </c>
      <c r="S32" s="897">
        <v>8.2046876260893339E-2</v>
      </c>
      <c r="T32" s="897">
        <v>8.3352274821927697E-2</v>
      </c>
      <c r="U32" s="897">
        <v>8.4850379890113153E-2</v>
      </c>
      <c r="V32" s="897">
        <v>8.6451853062093617E-2</v>
      </c>
      <c r="W32" s="897">
        <v>8.808234783511272E-2</v>
      </c>
      <c r="X32" s="897">
        <v>8.9809415557613251E-2</v>
      </c>
      <c r="Y32" s="897">
        <v>9.1690917608703668E-2</v>
      </c>
      <c r="Z32" s="897">
        <v>9.3667258163502853E-2</v>
      </c>
      <c r="AA32" s="897">
        <v>9.5677635430438931E-2</v>
      </c>
      <c r="AB32" s="897">
        <v>9.7672189647443772E-2</v>
      </c>
      <c r="AC32" s="897">
        <v>9.9651200619546437E-2</v>
      </c>
      <c r="AD32" s="897">
        <v>0.10161497582573666</v>
      </c>
      <c r="AE32" s="897">
        <v>0.1035668956119402</v>
      </c>
      <c r="AF32" s="897">
        <v>0.10551352245716218</v>
      </c>
      <c r="AG32" s="897">
        <v>0.10744592133708186</v>
      </c>
      <c r="AH32" s="897">
        <v>0.10936631688153943</v>
      </c>
      <c r="AI32" s="897">
        <v>0.11128291463540579</v>
      </c>
      <c r="AJ32" s="897">
        <v>0.11319737307805645</v>
      </c>
      <c r="AK32" s="897">
        <v>0.11513377013012771</v>
      </c>
      <c r="AL32" s="897">
        <v>0.11715926555831492</v>
      </c>
      <c r="AM32" s="897">
        <v>0.11917192611987391</v>
      </c>
      <c r="AN32" s="897">
        <v>0.12117199084918708</v>
      </c>
      <c r="AO32" s="897">
        <v>0.12315969870643556</v>
      </c>
    </row>
    <row r="33" spans="1:41" ht="25.15" customHeight="1" x14ac:dyDescent="0.2">
      <c r="A33" s="223"/>
      <c r="B33" s="975"/>
      <c r="C33" s="292" t="s">
        <v>257</v>
      </c>
      <c r="D33" s="449" t="s">
        <v>258</v>
      </c>
      <c r="E33" s="411" t="s">
        <v>121</v>
      </c>
      <c r="F33" s="438" t="s">
        <v>72</v>
      </c>
      <c r="G33" s="438">
        <v>2</v>
      </c>
      <c r="H33" s="887">
        <v>9.6538460348386979E-2</v>
      </c>
      <c r="I33" s="424">
        <v>9.2910272275294317E-2</v>
      </c>
      <c r="J33" s="424">
        <v>9.114763721765308E-2</v>
      </c>
      <c r="K33" s="424">
        <v>8.9418441760072645E-2</v>
      </c>
      <c r="L33" s="897">
        <v>8.7722051507561613E-2</v>
      </c>
      <c r="M33" s="897">
        <v>8.6057844100470057E-2</v>
      </c>
      <c r="N33" s="897">
        <v>8.4425208986162584E-2</v>
      </c>
      <c r="O33" s="897">
        <v>8.2823547195023162E-2</v>
      </c>
      <c r="P33" s="897">
        <v>8.1252271120709346E-2</v>
      </c>
      <c r="Q33" s="897">
        <v>7.9710804304575431E-2</v>
      </c>
      <c r="R33" s="897">
        <v>7.8198581224185382E-2</v>
      </c>
      <c r="S33" s="897">
        <v>7.6715047085837929E-2</v>
      </c>
      <c r="T33" s="897">
        <v>7.5259657621027876E-2</v>
      </c>
      <c r="U33" s="897">
        <v>7.3831878886768662E-2</v>
      </c>
      <c r="V33" s="897">
        <v>7.2431187069703057E-2</v>
      </c>
      <c r="W33" s="897">
        <v>7.1057068293930423E-2</v>
      </c>
      <c r="X33" s="897">
        <v>6.9709018432479383E-2</v>
      </c>
      <c r="Y33" s="897">
        <v>6.8386542922357352E-2</v>
      </c>
      <c r="Z33" s="897">
        <v>6.7089156583108753E-2</v>
      </c>
      <c r="AA33" s="897">
        <v>6.581638343881549E-2</v>
      </c>
      <c r="AB33" s="897">
        <v>6.4567756543474214E-2</v>
      </c>
      <c r="AC33" s="897">
        <v>6.334281780968648E-2</v>
      </c>
      <c r="AD33" s="897">
        <v>6.2141117840598947E-2</v>
      </c>
      <c r="AE33" s="897">
        <v>6.0962215765031788E-2</v>
      </c>
      <c r="AF33" s="897">
        <v>5.9805679075734974E-2</v>
      </c>
      <c r="AG33" s="897">
        <v>5.8671083470713127E-2</v>
      </c>
      <c r="AH33" s="897">
        <v>5.7558012697560591E-2</v>
      </c>
      <c r="AI33" s="897">
        <v>5.6466058400749669E-2</v>
      </c>
      <c r="AJ33" s="897">
        <v>5.539481997181607E-2</v>
      </c>
      <c r="AK33" s="897">
        <v>5.4343904402386484E-2</v>
      </c>
      <c r="AL33" s="897">
        <v>5.3312926139994492E-2</v>
      </c>
      <c r="AM33" s="897">
        <v>5.2301506946631736E-2</v>
      </c>
      <c r="AN33" s="897">
        <v>5.1309275759982703E-2</v>
      </c>
      <c r="AO33" s="897">
        <v>5.0335868557291989E-2</v>
      </c>
    </row>
    <row r="34" spans="1:41" ht="25.15" customHeight="1" x14ac:dyDescent="0.2">
      <c r="A34" s="223"/>
      <c r="B34" s="975"/>
      <c r="C34" s="292" t="s">
        <v>259</v>
      </c>
      <c r="D34" s="449" t="s">
        <v>260</v>
      </c>
      <c r="E34" s="411" t="s">
        <v>121</v>
      </c>
      <c r="F34" s="438" t="s">
        <v>72</v>
      </c>
      <c r="G34" s="438">
        <v>2</v>
      </c>
      <c r="H34" s="887">
        <v>9.7670901188209938E-3</v>
      </c>
      <c r="I34" s="424">
        <v>9.4752718192382714E-3</v>
      </c>
      <c r="J34" s="424">
        <v>9.4792879169658777E-3</v>
      </c>
      <c r="K34" s="424">
        <v>9.4790021040622452E-3</v>
      </c>
      <c r="L34" s="897">
        <v>9.4600348011567442E-3</v>
      </c>
      <c r="M34" s="897">
        <v>9.4276132998038741E-3</v>
      </c>
      <c r="N34" s="897">
        <v>9.3961780231472287E-3</v>
      </c>
      <c r="O34" s="897">
        <v>9.3659635015805893E-3</v>
      </c>
      <c r="P34" s="897">
        <v>9.3400117631181959E-3</v>
      </c>
      <c r="Q34" s="897">
        <v>9.3231631946088019E-3</v>
      </c>
      <c r="R34" s="897">
        <v>9.3087187536992268E-3</v>
      </c>
      <c r="S34" s="897">
        <v>9.2951521746121608E-3</v>
      </c>
      <c r="T34" s="897">
        <v>9.2850827059660426E-3</v>
      </c>
      <c r="U34" s="897">
        <v>9.2854929682188326E-3</v>
      </c>
      <c r="V34" s="897">
        <v>9.2922561775742804E-3</v>
      </c>
      <c r="W34" s="897">
        <v>9.3019322552944927E-3</v>
      </c>
      <c r="X34" s="897">
        <v>9.3175774983457089E-3</v>
      </c>
      <c r="Y34" s="897">
        <v>9.3418051209261596E-3</v>
      </c>
      <c r="Z34" s="897">
        <v>9.3718518394766831E-3</v>
      </c>
      <c r="AA34" s="897">
        <v>9.4048997492959651E-3</v>
      </c>
      <c r="AB34" s="897">
        <v>9.4386324702515484E-3</v>
      </c>
      <c r="AC34" s="897">
        <v>9.473029582199418E-3</v>
      </c>
      <c r="AD34" s="897">
        <v>9.5080725749981925E-3</v>
      </c>
      <c r="AE34" s="897">
        <v>9.5438842626965475E-3</v>
      </c>
      <c r="AF34" s="897">
        <v>9.58073379080439E-3</v>
      </c>
      <c r="AG34" s="897">
        <v>9.6181815067652825E-3</v>
      </c>
      <c r="AH34" s="897">
        <v>9.6562992927016807E-3</v>
      </c>
      <c r="AI34" s="897">
        <v>9.6954334863242168E-3</v>
      </c>
      <c r="AJ34" s="897">
        <v>9.7356313604855631E-3</v>
      </c>
      <c r="AK34" s="897">
        <v>9.7779671698297078E-3</v>
      </c>
      <c r="AL34" s="897">
        <v>9.8254880442505549E-3</v>
      </c>
      <c r="AM34" s="897">
        <v>9.8735008668491345E-3</v>
      </c>
      <c r="AN34" s="897">
        <v>9.9219904692034282E-3</v>
      </c>
      <c r="AO34" s="897">
        <v>9.9709422924179735E-3</v>
      </c>
    </row>
    <row r="35" spans="1:41" ht="25.15" customHeight="1" x14ac:dyDescent="0.2">
      <c r="A35" s="223"/>
      <c r="B35" s="975"/>
      <c r="C35" s="292" t="s">
        <v>261</v>
      </c>
      <c r="D35" s="505" t="s">
        <v>262</v>
      </c>
      <c r="E35" s="411" t="s">
        <v>121</v>
      </c>
      <c r="F35" s="438" t="s">
        <v>72</v>
      </c>
      <c r="G35" s="438">
        <v>2</v>
      </c>
      <c r="H35" s="887">
        <v>0.91322714816726513</v>
      </c>
      <c r="I35" s="424">
        <v>0.79774045046201569</v>
      </c>
      <c r="J35" s="424">
        <v>0.79057281592283357</v>
      </c>
      <c r="K35" s="424">
        <v>0.78435610420213164</v>
      </c>
      <c r="L35" s="897">
        <v>0.75045535402669228</v>
      </c>
      <c r="M35" s="897">
        <v>0.71687377634989857</v>
      </c>
      <c r="N35" s="897">
        <v>0.68328113731911033</v>
      </c>
      <c r="O35" s="897">
        <v>0.64967171667759871</v>
      </c>
      <c r="P35" s="897">
        <v>0.61597565491810558</v>
      </c>
      <c r="Q35" s="897">
        <v>0.59360544582916741</v>
      </c>
      <c r="R35" s="897">
        <v>0.57119031966373868</v>
      </c>
      <c r="S35" s="897">
        <v>0.54876477844993587</v>
      </c>
      <c r="T35" s="897">
        <v>0.53192978364313181</v>
      </c>
      <c r="U35" s="897">
        <v>0.51486431296212243</v>
      </c>
      <c r="V35" s="897">
        <v>0.4920011356090721</v>
      </c>
      <c r="W35" s="897">
        <v>0.46907965239497773</v>
      </c>
      <c r="X35" s="897">
        <v>0.44602971165220717</v>
      </c>
      <c r="Y35" s="897">
        <v>0.4227912915946539</v>
      </c>
      <c r="Z35" s="897">
        <v>0.39942720033502516</v>
      </c>
      <c r="AA35" s="897">
        <v>0.38732381394270993</v>
      </c>
      <c r="AB35" s="897">
        <v>0.37521143679305291</v>
      </c>
      <c r="AC35" s="897">
        <v>0.36309024432315062</v>
      </c>
      <c r="AD35" s="897">
        <v>0.350960376996032</v>
      </c>
      <c r="AE35" s="897">
        <v>0.33881875546322249</v>
      </c>
      <c r="AF35" s="897">
        <v>0.32665896610797385</v>
      </c>
      <c r="AG35" s="897">
        <v>0.31449079566771487</v>
      </c>
      <c r="AH35" s="897">
        <v>0.30231235363430109</v>
      </c>
      <c r="AI35" s="897">
        <v>0.29011548799170328</v>
      </c>
      <c r="AJ35" s="897">
        <v>0.27789888666122708</v>
      </c>
      <c r="AK35" s="897">
        <v>0.26563778491356693</v>
      </c>
      <c r="AL35" s="897">
        <v>0.25326235705417904</v>
      </c>
      <c r="AM35" s="897">
        <v>0.24087960440003581</v>
      </c>
      <c r="AN35" s="897">
        <v>0.22848967181036053</v>
      </c>
      <c r="AO35" s="897">
        <v>0.21609269740092915</v>
      </c>
    </row>
    <row r="36" spans="1:41" ht="25.15" customHeight="1" thickBot="1" x14ac:dyDescent="0.25">
      <c r="A36" s="223"/>
      <c r="B36" s="975"/>
      <c r="C36" s="288" t="s">
        <v>84</v>
      </c>
      <c r="D36" s="421" t="s">
        <v>263</v>
      </c>
      <c r="E36" s="568" t="s">
        <v>264</v>
      </c>
      <c r="F36" s="347" t="s">
        <v>72</v>
      </c>
      <c r="G36" s="347">
        <v>2</v>
      </c>
      <c r="H36" s="887">
        <v>1.108320655679456</v>
      </c>
      <c r="I36" s="424">
        <v>0.99331593828145148</v>
      </c>
      <c r="J36" s="424">
        <v>0.98643068055323868</v>
      </c>
      <c r="K36" s="424">
        <v>0.98038558603133785</v>
      </c>
      <c r="L36" s="907">
        <v>0.94621752603942866</v>
      </c>
      <c r="M36" s="907">
        <v>0.91204946604751946</v>
      </c>
      <c r="N36" s="907">
        <v>0.87788140605561027</v>
      </c>
      <c r="O36" s="907">
        <v>0.84371334606370108</v>
      </c>
      <c r="P36" s="907">
        <v>0.80954528607179188</v>
      </c>
      <c r="Q36" s="907">
        <v>0.78690066268516834</v>
      </c>
      <c r="R36" s="907">
        <v>0.7642560392985448</v>
      </c>
      <c r="S36" s="907">
        <v>0.74161141591192115</v>
      </c>
      <c r="T36" s="907">
        <v>0.72462794837195355</v>
      </c>
      <c r="U36" s="907">
        <v>0.70764448083198594</v>
      </c>
      <c r="V36" s="907">
        <v>0.6849998574453624</v>
      </c>
      <c r="W36" s="907">
        <v>0.66235523405873886</v>
      </c>
      <c r="X36" s="907">
        <v>0.63971061067211521</v>
      </c>
      <c r="Y36" s="907">
        <v>0.61706598728549167</v>
      </c>
      <c r="Z36" s="907">
        <v>0.59442136389886813</v>
      </c>
      <c r="AA36" s="907">
        <v>0.58309905220555647</v>
      </c>
      <c r="AB36" s="907">
        <v>0.57177674051224459</v>
      </c>
      <c r="AC36" s="907">
        <v>0.56045442881893281</v>
      </c>
      <c r="AD36" s="907">
        <v>0.54913211712562104</v>
      </c>
      <c r="AE36" s="907">
        <v>0.53780980543230927</v>
      </c>
      <c r="AF36" s="907">
        <v>0.5264874937389975</v>
      </c>
      <c r="AG36" s="907">
        <v>0.51516518204568573</v>
      </c>
      <c r="AH36" s="907">
        <v>0.50384287035237396</v>
      </c>
      <c r="AI36" s="907">
        <v>0.49252055865906225</v>
      </c>
      <c r="AJ36" s="907">
        <v>0.48119824696575036</v>
      </c>
      <c r="AK36" s="907">
        <v>0.46987593527243865</v>
      </c>
      <c r="AL36" s="907">
        <v>0.45855362357912688</v>
      </c>
      <c r="AM36" s="907">
        <v>0.44723131188581505</v>
      </c>
      <c r="AN36" s="907">
        <v>0.43590900019250328</v>
      </c>
      <c r="AO36" s="907">
        <v>0.42458668849919157</v>
      </c>
    </row>
    <row r="37" spans="1:41" ht="25.15" customHeight="1" thickBot="1" x14ac:dyDescent="0.25">
      <c r="A37" s="223"/>
      <c r="B37" s="976"/>
      <c r="C37" s="322" t="s">
        <v>265</v>
      </c>
      <c r="D37" s="418" t="s">
        <v>263</v>
      </c>
      <c r="E37" s="569" t="s">
        <v>266</v>
      </c>
      <c r="F37" s="351" t="s">
        <v>267</v>
      </c>
      <c r="G37" s="351">
        <v>2</v>
      </c>
      <c r="H37" s="891">
        <v>162.14314994723097</v>
      </c>
      <c r="I37" s="309">
        <v>143.53403242985203</v>
      </c>
      <c r="J37" s="309">
        <v>141.70548118515359</v>
      </c>
      <c r="K37" s="570">
        <v>140.12643117943003</v>
      </c>
      <c r="L37" s="908">
        <v>134.94293508135527</v>
      </c>
      <c r="M37" s="908">
        <v>130.0507984017739</v>
      </c>
      <c r="N37" s="908">
        <v>125.16090391733955</v>
      </c>
      <c r="O37" s="908">
        <v>120.26868059171585</v>
      </c>
      <c r="P37" s="908">
        <v>115.32416941291959</v>
      </c>
      <c r="Q37" s="908">
        <v>111.89670290194411</v>
      </c>
      <c r="R37" s="908">
        <v>108.45877110881314</v>
      </c>
      <c r="S37" s="908">
        <v>105.0349027103312</v>
      </c>
      <c r="T37" s="908">
        <v>102.3869229506855</v>
      </c>
      <c r="U37" s="908">
        <v>99.616242575103541</v>
      </c>
      <c r="V37" s="908">
        <v>95.997648583804548</v>
      </c>
      <c r="W37" s="909">
        <v>92.384021381522828</v>
      </c>
      <c r="X37" s="909">
        <v>88.740557593430623</v>
      </c>
      <c r="Y37" s="909">
        <v>85.044667998163632</v>
      </c>
      <c r="Z37" s="909">
        <v>81.339715411123876</v>
      </c>
      <c r="AA37" s="909">
        <v>79.200920628129808</v>
      </c>
      <c r="AB37" s="909">
        <v>77.093526058738206</v>
      </c>
      <c r="AC37" s="909">
        <v>75.016840633567995</v>
      </c>
      <c r="AD37" s="909">
        <v>72.970180427422349</v>
      </c>
      <c r="AE37" s="909">
        <v>70.951565734234109</v>
      </c>
      <c r="AF37" s="909">
        <v>68.957905631070943</v>
      </c>
      <c r="AG37" s="909">
        <v>66.992665833774936</v>
      </c>
      <c r="AH37" s="909">
        <v>65.054492822923009</v>
      </c>
      <c r="AI37" s="909">
        <v>63.139942675411078</v>
      </c>
      <c r="AJ37" s="909">
        <v>61.248351313723553</v>
      </c>
      <c r="AK37" s="909">
        <v>59.371427846356511</v>
      </c>
      <c r="AL37" s="909">
        <v>57.487920245566769</v>
      </c>
      <c r="AM37" s="909">
        <v>55.633606067107031</v>
      </c>
      <c r="AN37" s="909">
        <v>53.807813575913457</v>
      </c>
      <c r="AO37" s="909">
        <v>52.00989042009639</v>
      </c>
    </row>
    <row r="38" spans="1:41" ht="25.15" customHeight="1" x14ac:dyDescent="0.2">
      <c r="A38" s="224"/>
      <c r="B38" s="971" t="s">
        <v>268</v>
      </c>
      <c r="C38" s="512" t="s">
        <v>269</v>
      </c>
      <c r="D38" s="571" t="s">
        <v>270</v>
      </c>
      <c r="E38" s="572" t="s">
        <v>271</v>
      </c>
      <c r="F38" s="573" t="s">
        <v>272</v>
      </c>
      <c r="G38" s="573">
        <v>2</v>
      </c>
      <c r="H38" s="892">
        <v>1.0454714613761678</v>
      </c>
      <c r="I38" s="425">
        <v>1.0541772959352071</v>
      </c>
      <c r="J38" s="425">
        <v>1.0582165047292078</v>
      </c>
      <c r="K38" s="425">
        <v>1.0620729601111243</v>
      </c>
      <c r="L38" s="910">
        <v>1.0657630668575615</v>
      </c>
      <c r="M38" s="910">
        <v>1.0693010916643151</v>
      </c>
      <c r="N38" s="910">
        <v>1.0726995211733186</v>
      </c>
      <c r="O38" s="910">
        <v>1.075969347841196</v>
      </c>
      <c r="P38" s="910">
        <v>1.079120300459756</v>
      </c>
      <c r="Q38" s="910">
        <v>1.0821610317342254</v>
      </c>
      <c r="R38" s="910">
        <v>1.0850992721931749</v>
      </c>
      <c r="S38" s="910">
        <v>1.0879419574453222</v>
      </c>
      <c r="T38" s="910">
        <v>1.0906953341478738</v>
      </c>
      <c r="U38" s="910">
        <v>1.0933650488304087</v>
      </c>
      <c r="V38" s="910">
        <v>1.0959562228053974</v>
      </c>
      <c r="W38" s="910">
        <v>1.0984735157066263</v>
      </c>
      <c r="X38" s="910">
        <v>1.1009211796704799</v>
      </c>
      <c r="Y38" s="910">
        <v>1.1033031057698468</v>
      </c>
      <c r="Z38" s="910">
        <v>1.1056228639958612</v>
      </c>
      <c r="AA38" s="910">
        <v>1.1078837378365234</v>
      </c>
      <c r="AB38" s="910">
        <v>1.1100887543072255</v>
      </c>
      <c r="AC38" s="910">
        <v>1.1122407101341645</v>
      </c>
      <c r="AD38" s="910">
        <v>1.1143421946685463</v>
      </c>
      <c r="AE38" s="910">
        <v>1.1163956100105268</v>
      </c>
      <c r="AF38" s="910">
        <v>1.1184031887418013</v>
      </c>
      <c r="AG38" s="910">
        <v>1.1203670096006704</v>
      </c>
      <c r="AH38" s="910">
        <v>1.1222890113801833</v>
      </c>
      <c r="AI38" s="910">
        <v>1.1241710052862564</v>
      </c>
      <c r="AJ38" s="910">
        <v>1.1260146859565392</v>
      </c>
      <c r="AK38" s="910">
        <v>1.1278216413108881</v>
      </c>
      <c r="AL38" s="910">
        <v>1.1295933613793518</v>
      </c>
      <c r="AM38" s="910">
        <v>1.1313312462327225</v>
      </c>
      <c r="AN38" s="910">
        <v>1.133036613123191</v>
      </c>
      <c r="AO38" s="910">
        <v>1.1347107029278816</v>
      </c>
    </row>
    <row r="39" spans="1:41" ht="25.15" customHeight="1" x14ac:dyDescent="0.2">
      <c r="A39" s="224"/>
      <c r="B39" s="977"/>
      <c r="C39" s="530" t="s">
        <v>273</v>
      </c>
      <c r="D39" s="575" t="s">
        <v>274</v>
      </c>
      <c r="E39" s="572" t="s">
        <v>271</v>
      </c>
      <c r="F39" s="576" t="s">
        <v>272</v>
      </c>
      <c r="G39" s="576">
        <v>2</v>
      </c>
      <c r="H39" s="887">
        <v>6.3908882011081816E-2</v>
      </c>
      <c r="I39" s="424">
        <v>6.0002908031990258E-2</v>
      </c>
      <c r="J39" s="424">
        <v>5.8140376287609014E-2</v>
      </c>
      <c r="K39" s="424">
        <v>5.6335658816112293E-2</v>
      </c>
      <c r="L39" s="897">
        <v>5.4586961022503683E-2</v>
      </c>
      <c r="M39" s="897">
        <v>5.2892544017256023E-2</v>
      </c>
      <c r="N39" s="897">
        <v>5.125072288717511E-2</v>
      </c>
      <c r="O39" s="897">
        <v>4.9659865019937091E-2</v>
      </c>
      <c r="P39" s="897">
        <v>4.8118388480633198E-2</v>
      </c>
      <c r="Q39" s="897">
        <v>4.6624760438707835E-2</v>
      </c>
      <c r="R39" s="897">
        <v>4.5177495643725453E-2</v>
      </c>
      <c r="S39" s="897">
        <v>4.3775154948450745E-2</v>
      </c>
      <c r="T39" s="897">
        <v>4.2416343877773495E-2</v>
      </c>
      <c r="U39" s="897">
        <v>4.1099711242054818E-2</v>
      </c>
      <c r="V39" s="897">
        <v>3.9823947793516327E-2</v>
      </c>
      <c r="W39" s="897">
        <v>3.8587784924335698E-2</v>
      </c>
      <c r="X39" s="897">
        <v>3.7389993405154427E-2</v>
      </c>
      <c r="Y39" s="897">
        <v>3.6229382162743004E-2</v>
      </c>
      <c r="Z39" s="897">
        <v>3.5104797095608362E-2</v>
      </c>
      <c r="AA39" s="897">
        <v>3.4015119926365585E-2</v>
      </c>
      <c r="AB39" s="897">
        <v>3.2959267089732826E-2</v>
      </c>
      <c r="AC39" s="897">
        <v>3.1936188655043628E-2</v>
      </c>
      <c r="AD39" s="897">
        <v>3.0944867282205253E-2</v>
      </c>
      <c r="AE39" s="897">
        <v>2.9984317210064674E-2</v>
      </c>
      <c r="AF39" s="897">
        <v>2.9053583276176527E-2</v>
      </c>
      <c r="AG39" s="897">
        <v>2.8151739966998029E-2</v>
      </c>
      <c r="AH39" s="897">
        <v>2.7277890497566553E-2</v>
      </c>
      <c r="AI39" s="897">
        <v>2.6431165919744651E-2</v>
      </c>
      <c r="AJ39" s="897">
        <v>2.5610724258145742E-2</v>
      </c>
      <c r="AK39" s="897">
        <v>2.4815749672881304E-2</v>
      </c>
      <c r="AL39" s="897">
        <v>2.4045451648296922E-2</v>
      </c>
      <c r="AM39" s="897">
        <v>2.3299064206890572E-2</v>
      </c>
      <c r="AN39" s="897">
        <v>2.2575845147631394E-2</v>
      </c>
      <c r="AO39" s="897">
        <v>2.1875075307921606E-2</v>
      </c>
    </row>
    <row r="40" spans="1:41" ht="25.15" customHeight="1" x14ac:dyDescent="0.2">
      <c r="A40" s="224"/>
      <c r="B40" s="977"/>
      <c r="C40" s="530" t="s">
        <v>275</v>
      </c>
      <c r="D40" s="575" t="s">
        <v>276</v>
      </c>
      <c r="E40" s="572" t="s">
        <v>277</v>
      </c>
      <c r="F40" s="576" t="s">
        <v>272</v>
      </c>
      <c r="G40" s="576">
        <v>2</v>
      </c>
      <c r="H40" s="887">
        <v>9.1240771578648169E-2</v>
      </c>
      <c r="I40" s="424">
        <v>8.9229962021273673E-2</v>
      </c>
      <c r="J40" s="424">
        <v>8.8265618671524326E-2</v>
      </c>
      <c r="K40" s="424">
        <v>8.7328391505032701E-2</v>
      </c>
      <c r="L40" s="897">
        <v>8.6417965880282596E-2</v>
      </c>
      <c r="M40" s="897">
        <v>8.5533956926478999E-2</v>
      </c>
      <c r="N40" s="897">
        <v>8.4675926047338076E-2</v>
      </c>
      <c r="O40" s="897">
        <v>8.3843393914578859E-2</v>
      </c>
      <c r="P40" s="897">
        <v>8.3035850775656547E-2</v>
      </c>
      <c r="Q40" s="897">
        <v>8.2252764683997184E-2</v>
      </c>
      <c r="R40" s="897">
        <v>8.1493588106214099E-2</v>
      </c>
      <c r="S40" s="897">
        <v>8.0757763249886497E-2</v>
      </c>
      <c r="T40" s="897">
        <v>8.0044726374449426E-2</v>
      </c>
      <c r="U40" s="897">
        <v>7.9353911287825152E-2</v>
      </c>
      <c r="V40" s="897">
        <v>7.8684752186618676E-2</v>
      </c>
      <c r="W40" s="897">
        <v>7.8036685963849065E-2</v>
      </c>
      <c r="X40" s="897">
        <v>7.7409154082365358E-2</v>
      </c>
      <c r="Y40" s="897">
        <v>7.6801604092222531E-2</v>
      </c>
      <c r="Z40" s="897">
        <v>7.6213490854867783E-2</v>
      </c>
      <c r="AA40" s="897">
        <v>7.5644277524922449E-2</v>
      </c>
      <c r="AB40" s="897">
        <v>7.5093436330838703E-2</v>
      </c>
      <c r="AC40" s="897">
        <v>7.4560449188166719E-2</v>
      </c>
      <c r="AD40" s="897">
        <v>7.4044808173145613E-2</v>
      </c>
      <c r="AE40" s="897">
        <v>7.354601587949125E-2</v>
      </c>
      <c r="AF40" s="897">
        <v>7.3063585677344514E-2</v>
      </c>
      <c r="AG40" s="897">
        <v>7.2597041890166053E-2</v>
      </c>
      <c r="AH40" s="897">
        <v>7.2145919902768779E-2</v>
      </c>
      <c r="AI40" s="897">
        <v>7.1709766211551146E-2</v>
      </c>
      <c r="AJ40" s="897">
        <v>7.1288138426237838E-2</v>
      </c>
      <c r="AK40" s="897">
        <v>7.0880605230982829E-2</v>
      </c>
      <c r="AL40" s="897">
        <v>7.0486746311480303E-2</v>
      </c>
      <c r="AM40" s="897">
        <v>7.0106152253721868E-2</v>
      </c>
      <c r="AN40" s="897">
        <v>6.9738424419193118E-2</v>
      </c>
      <c r="AO40" s="897">
        <v>6.9383174800593153E-2</v>
      </c>
    </row>
    <row r="41" spans="1:41" ht="25.15" customHeight="1" x14ac:dyDescent="0.25">
      <c r="A41" s="225"/>
      <c r="B41" s="977"/>
      <c r="C41" s="577" t="s">
        <v>278</v>
      </c>
      <c r="D41" s="578" t="s">
        <v>279</v>
      </c>
      <c r="E41" s="579" t="s">
        <v>280</v>
      </c>
      <c r="F41" s="580" t="s">
        <v>272</v>
      </c>
      <c r="G41" s="580">
        <v>2</v>
      </c>
      <c r="H41" s="862">
        <v>2.6782625276580148</v>
      </c>
      <c r="I41" s="911">
        <v>2.8710189763433873</v>
      </c>
      <c r="J41" s="911">
        <v>2.960442458575411</v>
      </c>
      <c r="K41" s="911">
        <v>3.0437269379485987</v>
      </c>
      <c r="L41" s="912">
        <v>3.1069041666697341</v>
      </c>
      <c r="M41" s="912">
        <v>3.1550945054968178</v>
      </c>
      <c r="N41" s="912">
        <v>3.2023885189210537</v>
      </c>
      <c r="O41" s="912">
        <v>3.2490492247023655</v>
      </c>
      <c r="P41" s="912">
        <v>3.2980734171384389</v>
      </c>
      <c r="Q41" s="912">
        <v>3.3542090190419649</v>
      </c>
      <c r="R41" s="912">
        <v>3.4109711584481031</v>
      </c>
      <c r="S41" s="912">
        <v>3.4669104888276729</v>
      </c>
      <c r="T41" s="912">
        <v>3.5246130446606894</v>
      </c>
      <c r="U41" s="912">
        <v>3.5909121901858549</v>
      </c>
      <c r="V41" s="912">
        <v>3.6618265299443262</v>
      </c>
      <c r="W41" s="912">
        <v>3.7340427622765326</v>
      </c>
      <c r="X41" s="912">
        <v>3.8105710443322405</v>
      </c>
      <c r="Y41" s="912">
        <v>3.8939897180351419</v>
      </c>
      <c r="Z41" s="912">
        <v>3.9816428318757073</v>
      </c>
      <c r="AA41" s="912">
        <v>4.0708206953018378</v>
      </c>
      <c r="AB41" s="912">
        <v>4.1593012351002896</v>
      </c>
      <c r="AC41" s="912">
        <v>4.2470967722570201</v>
      </c>
      <c r="AD41" s="912">
        <v>4.3342208638141475</v>
      </c>
      <c r="AE41" s="912">
        <v>4.4208240070756455</v>
      </c>
      <c r="AF41" s="912">
        <v>4.5071985088297204</v>
      </c>
      <c r="AG41" s="912">
        <v>4.5929460565361682</v>
      </c>
      <c r="AH41" s="912">
        <v>4.6781656527789757</v>
      </c>
      <c r="AI41" s="912">
        <v>4.7632228328127315</v>
      </c>
      <c r="AJ41" s="912">
        <v>4.848191374669292</v>
      </c>
      <c r="AK41" s="912">
        <v>4.9341441461490785</v>
      </c>
      <c r="AL41" s="912">
        <v>5.0240738925060633</v>
      </c>
      <c r="AM41" s="912">
        <v>5.1134379960365202</v>
      </c>
      <c r="AN41" s="912">
        <v>5.2022469889791969</v>
      </c>
      <c r="AO41" s="912">
        <v>5.2905114025418802</v>
      </c>
    </row>
    <row r="42" spans="1:41" ht="25.15" customHeight="1" x14ac:dyDescent="0.2">
      <c r="A42" s="226"/>
      <c r="B42" s="977"/>
      <c r="C42" s="530" t="s">
        <v>281</v>
      </c>
      <c r="D42" s="582" t="s">
        <v>282</v>
      </c>
      <c r="E42" s="572" t="s">
        <v>283</v>
      </c>
      <c r="F42" s="576" t="s">
        <v>272</v>
      </c>
      <c r="G42" s="583">
        <v>2</v>
      </c>
      <c r="H42" s="862">
        <v>7.5094022842586441E-2</v>
      </c>
      <c r="I42" s="424">
        <v>4.2684937746025525E-2</v>
      </c>
      <c r="J42" s="424">
        <v>3.8430307303110721E-2</v>
      </c>
      <c r="K42" s="424">
        <v>3.3258714781463673E-2</v>
      </c>
      <c r="L42" s="897">
        <v>1.4100521368135959E-2</v>
      </c>
      <c r="M42" s="897">
        <v>4.4683797745854712E-5</v>
      </c>
      <c r="N42" s="897">
        <v>6.1747381385571917E-5</v>
      </c>
      <c r="O42" s="897">
        <v>3.2450048546133896E-4</v>
      </c>
      <c r="P42" s="897">
        <v>3.5670483881602914E-3</v>
      </c>
      <c r="Q42" s="897">
        <v>1.154084210825743E-2</v>
      </c>
      <c r="R42" s="897">
        <v>1.3013403253651881E-2</v>
      </c>
      <c r="S42" s="897">
        <v>1.3020567643170425E-2</v>
      </c>
      <c r="T42" s="897">
        <v>1.5598020780780611E-2</v>
      </c>
      <c r="U42" s="897">
        <v>2.4993391143261715E-2</v>
      </c>
      <c r="V42" s="897">
        <v>3.0392212084065735E-2</v>
      </c>
      <c r="W42" s="897">
        <v>3.2462864893886244E-2</v>
      </c>
      <c r="X42" s="897">
        <v>3.752909041937464E-2</v>
      </c>
      <c r="Y42" s="897">
        <v>4.515935012113842E-2</v>
      </c>
      <c r="Z42" s="897">
        <v>5.0119622003509855E-2</v>
      </c>
      <c r="AA42" s="897">
        <v>5.2356433311935034E-2</v>
      </c>
      <c r="AB42" s="897">
        <v>5.2357662621432217E-2</v>
      </c>
      <c r="AC42" s="897">
        <v>5.235796041136203E-2</v>
      </c>
      <c r="AD42" s="897">
        <v>5.2358814156057545E-2</v>
      </c>
      <c r="AE42" s="897">
        <v>5.2497410765797774E-2</v>
      </c>
      <c r="AF42" s="897">
        <v>5.2915801693985749E-2</v>
      </c>
      <c r="AG42" s="897">
        <v>5.2923604990887649E-2</v>
      </c>
      <c r="AH42" s="897">
        <v>5.3018368655978948E-2</v>
      </c>
      <c r="AI42" s="897">
        <v>5.3466853817181574E-2</v>
      </c>
      <c r="AJ42" s="897">
        <v>5.3977527374932915E-2</v>
      </c>
      <c r="AK42" s="897">
        <v>5.5549698969046234E-2</v>
      </c>
      <c r="AL42" s="897">
        <v>6.0103461753060868E-2</v>
      </c>
      <c r="AM42" s="897">
        <v>6.0103664377144719E-2</v>
      </c>
      <c r="AN42" s="897">
        <v>6.0103664377144719E-2</v>
      </c>
      <c r="AO42" s="897">
        <v>6.0103664377144719E-2</v>
      </c>
    </row>
    <row r="43" spans="1:41" ht="25.15" customHeight="1" x14ac:dyDescent="0.2">
      <c r="A43" s="226"/>
      <c r="B43" s="977"/>
      <c r="C43" s="530" t="s">
        <v>284</v>
      </c>
      <c r="D43" s="584" t="s">
        <v>285</v>
      </c>
      <c r="E43" s="572" t="s">
        <v>286</v>
      </c>
      <c r="F43" s="576" t="s">
        <v>272</v>
      </c>
      <c r="G43" s="583">
        <v>2</v>
      </c>
      <c r="H43" s="862">
        <v>4.8188449658928698E-2</v>
      </c>
      <c r="I43" s="424">
        <v>4.8866336705836774E-2</v>
      </c>
      <c r="J43" s="424">
        <v>4.7939275401345127E-2</v>
      </c>
      <c r="K43" s="424">
        <v>4.7029801718930807E-2</v>
      </c>
      <c r="L43" s="897">
        <v>4.6137581997325851E-2</v>
      </c>
      <c r="M43" s="897">
        <v>4.526228890527334E-2</v>
      </c>
      <c r="N43" s="897">
        <v>4.4403601321438377E-2</v>
      </c>
      <c r="O43" s="897">
        <v>4.3561204216597427E-2</v>
      </c>
      <c r="P43" s="897">
        <v>4.2734788538062583E-2</v>
      </c>
      <c r="Q43" s="897">
        <v>4.1924051096298522E-2</v>
      </c>
      <c r="R43" s="897">
        <v>4.1128694453690474E-2</v>
      </c>
      <c r="S43" s="897">
        <v>4.0348426815422368E-2</v>
      </c>
      <c r="T43" s="897">
        <v>3.958296192242531E-2</v>
      </c>
      <c r="U43" s="897">
        <v>3.8832018946356801E-2</v>
      </c>
      <c r="V43" s="897">
        <v>3.8095322386572449E-2</v>
      </c>
      <c r="W43" s="897">
        <v>3.7372601969052233E-2</v>
      </c>
      <c r="X43" s="897">
        <v>3.6663592547244307E-2</v>
      </c>
      <c r="Y43" s="897">
        <v>3.5968034004789887E-2</v>
      </c>
      <c r="Z43" s="897">
        <v>3.5285671160093623E-2</v>
      </c>
      <c r="AA43" s="897">
        <v>3.4616253672704336E-2</v>
      </c>
      <c r="AB43" s="897">
        <v>3.3959535951471963E-2</v>
      </c>
      <c r="AC43" s="897">
        <v>3.3315277064446737E-2</v>
      </c>
      <c r="AD43" s="897">
        <v>3.2683240650487805E-2</v>
      </c>
      <c r="AE43" s="897">
        <v>3.2063194832548748E-2</v>
      </c>
      <c r="AF43" s="897">
        <v>3.1454912132608155E-2</v>
      </c>
      <c r="AG43" s="897">
        <v>3.0858169388214087E-2</v>
      </c>
      <c r="AH43" s="897">
        <v>3.0272747670611805E-2</v>
      </c>
      <c r="AI43" s="897">
        <v>2.9698432204424797E-2</v>
      </c>
      <c r="AJ43" s="897">
        <v>2.9135012288859435E-2</v>
      </c>
      <c r="AK43" s="897">
        <v>2.8582281220404612E-2</v>
      </c>
      <c r="AL43" s="897">
        <v>2.8040036216997782E-2</v>
      </c>
      <c r="AM43" s="897">
        <v>2.7508078343629751E-2</v>
      </c>
      <c r="AN43" s="897">
        <v>2.6986212439360776E-2</v>
      </c>
      <c r="AO43" s="897">
        <v>2.6474247045721305E-2</v>
      </c>
    </row>
    <row r="44" spans="1:41" ht="25.15" customHeight="1" x14ac:dyDescent="0.2">
      <c r="A44" s="226"/>
      <c r="B44" s="977"/>
      <c r="C44" s="530" t="s">
        <v>287</v>
      </c>
      <c r="D44" s="575" t="s">
        <v>288</v>
      </c>
      <c r="E44" s="572" t="s">
        <v>289</v>
      </c>
      <c r="F44" s="576" t="s">
        <v>272</v>
      </c>
      <c r="G44" s="583">
        <v>2</v>
      </c>
      <c r="H44" s="862">
        <v>0</v>
      </c>
      <c r="I44" s="424">
        <v>0</v>
      </c>
      <c r="J44" s="424">
        <v>0</v>
      </c>
      <c r="K44" s="424">
        <v>0</v>
      </c>
      <c r="L44" s="897">
        <v>0</v>
      </c>
      <c r="M44" s="897">
        <v>0</v>
      </c>
      <c r="N44" s="897">
        <v>0</v>
      </c>
      <c r="O44" s="897">
        <v>0</v>
      </c>
      <c r="P44" s="897">
        <v>0</v>
      </c>
      <c r="Q44" s="897">
        <v>0</v>
      </c>
      <c r="R44" s="897">
        <v>0</v>
      </c>
      <c r="S44" s="897">
        <v>0</v>
      </c>
      <c r="T44" s="897">
        <v>0</v>
      </c>
      <c r="U44" s="897">
        <v>0</v>
      </c>
      <c r="V44" s="897">
        <v>0</v>
      </c>
      <c r="W44" s="897">
        <v>0</v>
      </c>
      <c r="X44" s="897">
        <v>0</v>
      </c>
      <c r="Y44" s="897">
        <v>0</v>
      </c>
      <c r="Z44" s="897">
        <v>0</v>
      </c>
      <c r="AA44" s="897">
        <v>0</v>
      </c>
      <c r="AB44" s="897">
        <v>0</v>
      </c>
      <c r="AC44" s="897">
        <v>0</v>
      </c>
      <c r="AD44" s="897">
        <v>0</v>
      </c>
      <c r="AE44" s="897">
        <v>0</v>
      </c>
      <c r="AF44" s="897">
        <v>0</v>
      </c>
      <c r="AG44" s="897">
        <v>0</v>
      </c>
      <c r="AH44" s="897">
        <v>0</v>
      </c>
      <c r="AI44" s="897">
        <v>0</v>
      </c>
      <c r="AJ44" s="897">
        <v>0</v>
      </c>
      <c r="AK44" s="897">
        <v>0</v>
      </c>
      <c r="AL44" s="897">
        <v>0</v>
      </c>
      <c r="AM44" s="897">
        <v>0</v>
      </c>
      <c r="AN44" s="897">
        <v>0</v>
      </c>
      <c r="AO44" s="897">
        <v>0</v>
      </c>
    </row>
    <row r="45" spans="1:41" ht="25.15" customHeight="1" x14ac:dyDescent="0.2">
      <c r="A45" s="226"/>
      <c r="B45" s="977"/>
      <c r="C45" s="530" t="s">
        <v>290</v>
      </c>
      <c r="D45" s="575" t="s">
        <v>291</v>
      </c>
      <c r="E45" s="572" t="s">
        <v>292</v>
      </c>
      <c r="F45" s="576" t="s">
        <v>272</v>
      </c>
      <c r="G45" s="583">
        <v>2</v>
      </c>
      <c r="H45" s="862">
        <v>0</v>
      </c>
      <c r="I45" s="424">
        <v>0</v>
      </c>
      <c r="J45" s="424">
        <v>0</v>
      </c>
      <c r="K45" s="424">
        <v>0</v>
      </c>
      <c r="L45" s="897">
        <v>0</v>
      </c>
      <c r="M45" s="897">
        <v>0</v>
      </c>
      <c r="N45" s="897">
        <v>0</v>
      </c>
      <c r="O45" s="897">
        <v>0</v>
      </c>
      <c r="P45" s="897">
        <v>0</v>
      </c>
      <c r="Q45" s="897">
        <v>0</v>
      </c>
      <c r="R45" s="897">
        <v>0</v>
      </c>
      <c r="S45" s="897">
        <v>0</v>
      </c>
      <c r="T45" s="897">
        <v>0</v>
      </c>
      <c r="U45" s="897">
        <v>0</v>
      </c>
      <c r="V45" s="897">
        <v>0</v>
      </c>
      <c r="W45" s="897">
        <v>0</v>
      </c>
      <c r="X45" s="897">
        <v>0</v>
      </c>
      <c r="Y45" s="897">
        <v>0</v>
      </c>
      <c r="Z45" s="897">
        <v>0</v>
      </c>
      <c r="AA45" s="897">
        <v>0</v>
      </c>
      <c r="AB45" s="897">
        <v>0</v>
      </c>
      <c r="AC45" s="897">
        <v>0</v>
      </c>
      <c r="AD45" s="897">
        <v>0</v>
      </c>
      <c r="AE45" s="897">
        <v>0</v>
      </c>
      <c r="AF45" s="897">
        <v>0</v>
      </c>
      <c r="AG45" s="897">
        <v>0</v>
      </c>
      <c r="AH45" s="897">
        <v>0</v>
      </c>
      <c r="AI45" s="897">
        <v>0</v>
      </c>
      <c r="AJ45" s="897">
        <v>0</v>
      </c>
      <c r="AK45" s="897">
        <v>0</v>
      </c>
      <c r="AL45" s="897">
        <v>0</v>
      </c>
      <c r="AM45" s="897">
        <v>0</v>
      </c>
      <c r="AN45" s="897">
        <v>0</v>
      </c>
      <c r="AO45" s="897">
        <v>0</v>
      </c>
    </row>
    <row r="46" spans="1:41" ht="25.15" customHeight="1" x14ac:dyDescent="0.2">
      <c r="A46" s="226"/>
      <c r="B46" s="977"/>
      <c r="C46" s="530" t="s">
        <v>293</v>
      </c>
      <c r="D46" s="575" t="s">
        <v>294</v>
      </c>
      <c r="E46" s="572" t="s">
        <v>295</v>
      </c>
      <c r="F46" s="576" t="s">
        <v>272</v>
      </c>
      <c r="G46" s="583">
        <v>2</v>
      </c>
      <c r="H46" s="862">
        <v>0</v>
      </c>
      <c r="I46" s="424">
        <v>0</v>
      </c>
      <c r="J46" s="424">
        <v>0</v>
      </c>
      <c r="K46" s="424">
        <v>0</v>
      </c>
      <c r="L46" s="897">
        <v>0</v>
      </c>
      <c r="M46" s="897">
        <v>0</v>
      </c>
      <c r="N46" s="897">
        <v>0</v>
      </c>
      <c r="O46" s="897">
        <v>0</v>
      </c>
      <c r="P46" s="897">
        <v>0</v>
      </c>
      <c r="Q46" s="897">
        <v>0</v>
      </c>
      <c r="R46" s="897">
        <v>0</v>
      </c>
      <c r="S46" s="897">
        <v>0</v>
      </c>
      <c r="T46" s="897">
        <v>0</v>
      </c>
      <c r="U46" s="897">
        <v>0</v>
      </c>
      <c r="V46" s="897">
        <v>0</v>
      </c>
      <c r="W46" s="897">
        <v>0</v>
      </c>
      <c r="X46" s="897">
        <v>0</v>
      </c>
      <c r="Y46" s="897">
        <v>0</v>
      </c>
      <c r="Z46" s="897">
        <v>0</v>
      </c>
      <c r="AA46" s="897">
        <v>0</v>
      </c>
      <c r="AB46" s="897">
        <v>0</v>
      </c>
      <c r="AC46" s="897">
        <v>0</v>
      </c>
      <c r="AD46" s="897">
        <v>0</v>
      </c>
      <c r="AE46" s="897">
        <v>0</v>
      </c>
      <c r="AF46" s="897">
        <v>0</v>
      </c>
      <c r="AG46" s="897">
        <v>0</v>
      </c>
      <c r="AH46" s="897">
        <v>0</v>
      </c>
      <c r="AI46" s="897">
        <v>0</v>
      </c>
      <c r="AJ46" s="897">
        <v>0</v>
      </c>
      <c r="AK46" s="897">
        <v>0</v>
      </c>
      <c r="AL46" s="897">
        <v>0</v>
      </c>
      <c r="AM46" s="897">
        <v>0</v>
      </c>
      <c r="AN46" s="897">
        <v>0</v>
      </c>
      <c r="AO46" s="897">
        <v>0</v>
      </c>
    </row>
    <row r="47" spans="1:41" ht="25.15" customHeight="1" x14ac:dyDescent="0.2">
      <c r="A47" s="226"/>
      <c r="B47" s="977"/>
      <c r="C47" s="530" t="s">
        <v>296</v>
      </c>
      <c r="D47" s="575" t="s">
        <v>297</v>
      </c>
      <c r="E47" s="572" t="s">
        <v>298</v>
      </c>
      <c r="F47" s="576" t="s">
        <v>272</v>
      </c>
      <c r="G47" s="583">
        <v>2</v>
      </c>
      <c r="H47" s="862">
        <v>1.9439161485737713E-3</v>
      </c>
      <c r="I47" s="424">
        <v>3.1129565753869604E-3</v>
      </c>
      <c r="J47" s="424">
        <v>3.0538995275673849E-3</v>
      </c>
      <c r="K47" s="424">
        <v>2.9959628727930379E-3</v>
      </c>
      <c r="L47" s="897">
        <v>2.939125355674053E-3</v>
      </c>
      <c r="M47" s="897">
        <v>2.8833661240644077E-3</v>
      </c>
      <c r="N47" s="897">
        <v>2.8286647214118355E-3</v>
      </c>
      <c r="O47" s="897">
        <v>2.7750010792528686E-3</v>
      </c>
      <c r="P47" s="897">
        <v>2.7223555098502693E-3</v>
      </c>
      <c r="Q47" s="897">
        <v>2.6707086989701248E-3</v>
      </c>
      <c r="R47" s="897">
        <v>2.6200416987959803E-3</v>
      </c>
      <c r="S47" s="897">
        <v>2.5703359209773985E-3</v>
      </c>
      <c r="T47" s="897">
        <v>2.5215731298103977E-3</v>
      </c>
      <c r="U47" s="897">
        <v>2.4737354355472648E-3</v>
      </c>
      <c r="V47" s="897">
        <v>2.4268052878332921E-3</v>
      </c>
      <c r="W47" s="897">
        <v>2.380765469268025E-3</v>
      </c>
      <c r="X47" s="897">
        <v>2.3355990890886677E-3</v>
      </c>
      <c r="Y47" s="897">
        <v>2.2912895769733178E-3</v>
      </c>
      <c r="Z47" s="897">
        <v>2.2478206769617629E-3</v>
      </c>
      <c r="AA47" s="897">
        <v>2.2051764414916099E-3</v>
      </c>
      <c r="AB47" s="897">
        <v>2.1633412255475577E-3</v>
      </c>
      <c r="AC47" s="897">
        <v>2.1222996809216613E-3</v>
      </c>
      <c r="AD47" s="897">
        <v>2.0820367505824931E-3</v>
      </c>
      <c r="AE47" s="897">
        <v>2.0425376631511235E-3</v>
      </c>
      <c r="AF47" s="897">
        <v>2.0037879274819054E-3</v>
      </c>
      <c r="AG47" s="897">
        <v>1.9657733273460596E-3</v>
      </c>
      <c r="AH47" s="897">
        <v>1.92847991621613E-3</v>
      </c>
      <c r="AI47" s="897">
        <v>1.8918940121493795E-3</v>
      </c>
      <c r="AJ47" s="897">
        <v>1.8560021927682539E-3</v>
      </c>
      <c r="AK47" s="897">
        <v>1.8207912903360777E-3</v>
      </c>
      <c r="AL47" s="897">
        <v>1.7862483869261643E-3</v>
      </c>
      <c r="AM47" s="897">
        <v>1.7523608096825835E-3</v>
      </c>
      <c r="AN47" s="897">
        <v>1.7191161261708291E-3</v>
      </c>
      <c r="AO47" s="897">
        <v>1.6865021398166976E-3</v>
      </c>
    </row>
    <row r="48" spans="1:41" ht="25.15" customHeight="1" x14ac:dyDescent="0.2">
      <c r="A48" s="226"/>
      <c r="B48" s="977"/>
      <c r="C48" s="530" t="s">
        <v>299</v>
      </c>
      <c r="D48" s="575" t="s">
        <v>300</v>
      </c>
      <c r="E48" s="572" t="s">
        <v>277</v>
      </c>
      <c r="F48" s="576" t="s">
        <v>272</v>
      </c>
      <c r="G48" s="583">
        <v>2</v>
      </c>
      <c r="H48" s="862">
        <v>7.7270451090091272E-2</v>
      </c>
      <c r="I48" s="424">
        <v>8.6505636838805744E-2</v>
      </c>
      <c r="J48" s="424">
        <v>8.893286410574533E-2</v>
      </c>
      <c r="K48" s="424">
        <v>9.1194924050265344E-2</v>
      </c>
      <c r="L48" s="897">
        <v>9.2917289448832124E-2</v>
      </c>
      <c r="M48" s="897">
        <v>9.4237265579614093E-2</v>
      </c>
      <c r="N48" s="897">
        <v>9.5532680220996938E-2</v>
      </c>
      <c r="O48" s="897">
        <v>9.6810595817903591E-2</v>
      </c>
      <c r="P48" s="897">
        <v>9.8151376785081693E-2</v>
      </c>
      <c r="Q48" s="897">
        <v>9.9682341262633312E-2</v>
      </c>
      <c r="R48" s="897">
        <v>0.10122961648996757</v>
      </c>
      <c r="S48" s="897">
        <v>0.10275434966687796</v>
      </c>
      <c r="T48" s="897">
        <v>0.10432589056877734</v>
      </c>
      <c r="U48" s="897">
        <v>0.10612747464113426</v>
      </c>
      <c r="V48" s="897">
        <v>0.10805235543234253</v>
      </c>
      <c r="W48" s="897">
        <v>0.1100117002681528</v>
      </c>
      <c r="X48" s="897">
        <v>0.11208623047267147</v>
      </c>
      <c r="Y48" s="897">
        <v>0.11434508872581056</v>
      </c>
      <c r="Z48" s="897">
        <v>0.11671706774205844</v>
      </c>
      <c r="AA48" s="897">
        <v>0.11912951914935808</v>
      </c>
      <c r="AB48" s="897">
        <v>0.121522869159798</v>
      </c>
      <c r="AC48" s="897">
        <v>0.12389745580104798</v>
      </c>
      <c r="AD48" s="897">
        <v>0.1262536500984926</v>
      </c>
      <c r="AE48" s="897">
        <v>0.12859549478482205</v>
      </c>
      <c r="AF48" s="897">
        <v>0.1309308348637068</v>
      </c>
      <c r="AG48" s="897">
        <v>0.13324899726950737</v>
      </c>
      <c r="AH48" s="897">
        <v>0.135552643568838</v>
      </c>
      <c r="AI48" s="897">
        <v>0.13785158187420352</v>
      </c>
      <c r="AJ48" s="897">
        <v>0.14014779713174683</v>
      </c>
      <c r="AK48" s="897">
        <v>0.14247006326962772</v>
      </c>
      <c r="AL48" s="897">
        <v>0.14489863275537715</v>
      </c>
      <c r="AM48" s="897">
        <v>0.14731170836211732</v>
      </c>
      <c r="AN48" s="897">
        <v>0.14970957869995244</v>
      </c>
      <c r="AO48" s="897">
        <v>0.15209253223364938</v>
      </c>
    </row>
    <row r="49" spans="1:41" ht="25.15" customHeight="1" x14ac:dyDescent="0.2">
      <c r="A49" s="226"/>
      <c r="B49" s="977"/>
      <c r="C49" s="530" t="s">
        <v>301</v>
      </c>
      <c r="D49" s="575" t="s">
        <v>302</v>
      </c>
      <c r="E49" s="572" t="s">
        <v>303</v>
      </c>
      <c r="F49" s="576" t="s">
        <v>272</v>
      </c>
      <c r="G49" s="583">
        <v>2</v>
      </c>
      <c r="H49" s="862">
        <v>2.7928654740935888</v>
      </c>
      <c r="I49" s="424">
        <v>2.6879016993835858</v>
      </c>
      <c r="J49" s="424">
        <v>2.6369085244546731</v>
      </c>
      <c r="K49" s="424">
        <v>2.5868827598629496</v>
      </c>
      <c r="L49" s="897">
        <v>2.5378060525099495</v>
      </c>
      <c r="M49" s="897">
        <v>2.4896603974806122</v>
      </c>
      <c r="N49" s="897">
        <v>2.4424281314377616</v>
      </c>
      <c r="O49" s="897">
        <v>2.3960919261419114</v>
      </c>
      <c r="P49" s="897">
        <v>2.3506347820939983</v>
      </c>
      <c r="Q49" s="897">
        <v>2.3060400222987294</v>
      </c>
      <c r="R49" s="897">
        <v>2.2622912861462434</v>
      </c>
      <c r="S49" s="897">
        <v>2.2193725234098434</v>
      </c>
      <c r="T49" s="897">
        <v>2.1772679883576074</v>
      </c>
      <c r="U49" s="897">
        <v>2.1359622339757038</v>
      </c>
      <c r="V49" s="897">
        <v>2.095440106301298</v>
      </c>
      <c r="W49" s="897">
        <v>2.0556867388629776</v>
      </c>
      <c r="X49" s="897">
        <v>2.0166875472266446</v>
      </c>
      <c r="Y49" s="897">
        <v>1.9784282236448816</v>
      </c>
      <c r="Z49" s="897">
        <v>1.9408947318078262</v>
      </c>
      <c r="AA49" s="897">
        <v>1.9040733016936306</v>
      </c>
      <c r="AB49" s="897">
        <v>1.8679504245166112</v>
      </c>
      <c r="AC49" s="897">
        <v>1.8325128477712429</v>
      </c>
      <c r="AD49" s="897">
        <v>1.7977475703701726</v>
      </c>
      <c r="AE49" s="897">
        <v>1.7636418378744729</v>
      </c>
      <c r="AF49" s="897">
        <v>1.7301831378143828</v>
      </c>
      <c r="AG49" s="897">
        <v>1.6973591950988225</v>
      </c>
      <c r="AH49" s="897">
        <v>1.6651579675119947</v>
      </c>
      <c r="AI49" s="897">
        <v>1.6335676412954203</v>
      </c>
      <c r="AJ49" s="897">
        <v>1.6025766268137926</v>
      </c>
      <c r="AK49" s="897">
        <v>1.5721735543030517</v>
      </c>
      <c r="AL49" s="897">
        <v>1.5423472696991281</v>
      </c>
      <c r="AM49" s="897">
        <v>1.5130868305458156</v>
      </c>
      <c r="AN49" s="897">
        <v>1.4843815019802842</v>
      </c>
      <c r="AO49" s="897">
        <v>1.4562207527947462</v>
      </c>
    </row>
    <row r="50" spans="1:41" ht="25.15" customHeight="1" x14ac:dyDescent="0.2">
      <c r="A50" s="226"/>
      <c r="B50" s="977"/>
      <c r="C50" s="530" t="s">
        <v>304</v>
      </c>
      <c r="D50" s="575" t="s">
        <v>305</v>
      </c>
      <c r="E50" s="572" t="s">
        <v>277</v>
      </c>
      <c r="F50" s="576" t="s">
        <v>272</v>
      </c>
      <c r="G50" s="583">
        <v>2</v>
      </c>
      <c r="H50" s="862">
        <v>8.6425876789701817E-2</v>
      </c>
      <c r="I50" s="424">
        <v>7.1584563520945485E-2</v>
      </c>
      <c r="J50" s="424">
        <v>7.022650635290599E-2</v>
      </c>
      <c r="K50" s="424">
        <v>6.889421338850131E-2</v>
      </c>
      <c r="L50" s="897">
        <v>6.7587195845517756E-2</v>
      </c>
      <c r="M50" s="897">
        <v>6.6304974214609333E-2</v>
      </c>
      <c r="N50" s="897">
        <v>6.5047078083378784E-2</v>
      </c>
      <c r="O50" s="897">
        <v>6.3813045963796042E-2</v>
      </c>
      <c r="P50" s="897">
        <v>6.2602425122890729E-2</v>
      </c>
      <c r="Q50" s="897">
        <v>6.1414771416656674E-2</v>
      </c>
      <c r="R50" s="897">
        <v>6.0249649127107563E-2</v>
      </c>
      <c r="S50" s="897">
        <v>5.9106630802423753E-2</v>
      </c>
      <c r="T50" s="897">
        <v>5.798529710013179E-2</v>
      </c>
      <c r="U50" s="897">
        <v>5.6885236633259041E-2</v>
      </c>
      <c r="V50" s="897">
        <v>5.5806045819406881E-2</v>
      </c>
      <c r="W50" s="897">
        <v>5.4747328732687332E-2</v>
      </c>
      <c r="X50" s="897">
        <v>5.3708696958468492E-2</v>
      </c>
      <c r="Y50" s="897">
        <v>5.2689769450875786E-2</v>
      </c>
      <c r="Z50" s="897">
        <v>5.1690172392996489E-2</v>
      </c>
      <c r="AA50" s="897">
        <v>5.0709539059736505E-2</v>
      </c>
      <c r="AB50" s="897">
        <v>4.974750968327879E-2</v>
      </c>
      <c r="AC50" s="897">
        <v>4.8803731321094272E-2</v>
      </c>
      <c r="AD50" s="897">
        <v>4.7877857726456891E-2</v>
      </c>
      <c r="AE50" s="897">
        <v>4.6969549221414955E-2</v>
      </c>
      <c r="AF50" s="897">
        <v>4.607847257217252E-2</v>
      </c>
      <c r="AG50" s="897">
        <v>4.5204300866834947E-2</v>
      </c>
      <c r="AH50" s="897">
        <v>4.4346713395473795E-2</v>
      </c>
      <c r="AI50" s="897">
        <v>4.3505395532466996E-2</v>
      </c>
      <c r="AJ50" s="897">
        <v>4.2680038621071253E-2</v>
      </c>
      <c r="AK50" s="897">
        <v>4.1870339860184208E-2</v>
      </c>
      <c r="AL50" s="897">
        <v>4.1076002193255017E-2</v>
      </c>
      <c r="AM50" s="897">
        <v>4.0296734199302194E-2</v>
      </c>
      <c r="AN50" s="897">
        <v>3.9532249985999246E-2</v>
      </c>
      <c r="AO50" s="897">
        <v>3.8782269084788518E-2</v>
      </c>
    </row>
    <row r="51" spans="1:41" ht="25.15" customHeight="1" thickBot="1" x14ac:dyDescent="0.25">
      <c r="A51" s="226"/>
      <c r="B51" s="978"/>
      <c r="C51" s="585" t="s">
        <v>306</v>
      </c>
      <c r="D51" s="586" t="s">
        <v>307</v>
      </c>
      <c r="E51" s="587" t="s">
        <v>308</v>
      </c>
      <c r="F51" s="588" t="s">
        <v>272</v>
      </c>
      <c r="G51" s="588">
        <v>2</v>
      </c>
      <c r="H51" s="890">
        <v>6.8354454445972941</v>
      </c>
      <c r="I51" s="911">
        <v>6.920421042075195</v>
      </c>
      <c r="J51" s="911">
        <v>6.9611328531770766</v>
      </c>
      <c r="K51" s="911">
        <v>6.9964358456825835</v>
      </c>
      <c r="L51" s="912">
        <v>7.011982698234382</v>
      </c>
      <c r="M51" s="912">
        <v>7.0130247353797035</v>
      </c>
      <c r="N51" s="912">
        <v>7.0140225787710229</v>
      </c>
      <c r="O51" s="912">
        <v>7.0152373994016886</v>
      </c>
      <c r="P51" s="912">
        <v>7.0197365408564547</v>
      </c>
      <c r="Q51" s="912">
        <v>7.0323847108769151</v>
      </c>
      <c r="R51" s="912">
        <v>7.046512066154536</v>
      </c>
      <c r="S51" s="912">
        <v>7.0606188683504776</v>
      </c>
      <c r="T51" s="912">
        <v>7.0773486250873017</v>
      </c>
      <c r="U51" s="912">
        <v>7.1037058067962411</v>
      </c>
      <c r="V51" s="912">
        <v>7.1355899602829069</v>
      </c>
      <c r="W51" s="912">
        <v>7.1695865167351611</v>
      </c>
      <c r="X51" s="912">
        <v>7.2087738461480244</v>
      </c>
      <c r="Y51" s="912">
        <v>7.255786891881522</v>
      </c>
      <c r="Z51" s="912">
        <v>7.3078859557649256</v>
      </c>
      <c r="AA51" s="912">
        <v>7.3622761904923744</v>
      </c>
      <c r="AB51" s="912">
        <v>7.4166634961877742</v>
      </c>
      <c r="AC51" s="912">
        <v>7.4710481551277796</v>
      </c>
      <c r="AD51" s="912">
        <v>7.5254318121331663</v>
      </c>
      <c r="AE51" s="912">
        <v>7.5799568320564372</v>
      </c>
      <c r="AF51" s="912">
        <v>7.634911311775304</v>
      </c>
      <c r="AG51" s="912">
        <v>7.6898743412291672</v>
      </c>
      <c r="AH51" s="912">
        <v>7.7449357990358001</v>
      </c>
      <c r="AI51" s="912">
        <v>7.8004593889323743</v>
      </c>
      <c r="AJ51" s="912">
        <v>7.8565093858768265</v>
      </c>
      <c r="AK51" s="912">
        <v>7.9141760997966948</v>
      </c>
      <c r="AL51" s="912">
        <v>7.9765213564929525</v>
      </c>
      <c r="AM51" s="912">
        <v>8.0388697318370905</v>
      </c>
      <c r="AN51" s="912">
        <v>8.1012212023354486</v>
      </c>
      <c r="AO51" s="912">
        <v>8.1635759096914597</v>
      </c>
    </row>
    <row r="52" spans="1:41" ht="25.15" customHeight="1" x14ac:dyDescent="0.2">
      <c r="A52" s="226"/>
      <c r="B52" s="979" t="s">
        <v>309</v>
      </c>
      <c r="C52" s="512" t="s">
        <v>310</v>
      </c>
      <c r="D52" s="589" t="s">
        <v>311</v>
      </c>
      <c r="E52" s="572" t="s">
        <v>303</v>
      </c>
      <c r="F52" s="573" t="s">
        <v>272</v>
      </c>
      <c r="G52" s="573">
        <v>2</v>
      </c>
      <c r="H52" s="892">
        <v>2.154665165575925</v>
      </c>
      <c r="I52" s="425">
        <v>2.1538083554648928</v>
      </c>
      <c r="J52" s="425">
        <v>2.1542341920340751</v>
      </c>
      <c r="K52" s="425">
        <v>2.1556406273076698</v>
      </c>
      <c r="L52" s="910">
        <v>2.1576816138961674</v>
      </c>
      <c r="M52" s="910">
        <v>2.1607884850191605</v>
      </c>
      <c r="N52" s="910">
        <v>2.1639059671867491</v>
      </c>
      <c r="O52" s="910">
        <v>2.1673044934148256</v>
      </c>
      <c r="P52" s="910">
        <v>2.1702941556294317</v>
      </c>
      <c r="Q52" s="910">
        <v>2.1728004324493542</v>
      </c>
      <c r="R52" s="910">
        <v>2.1762989057000341</v>
      </c>
      <c r="S52" s="910">
        <v>2.1803082036618653</v>
      </c>
      <c r="T52" s="910">
        <v>2.1849209045027074</v>
      </c>
      <c r="U52" s="910">
        <v>2.1892940239635443</v>
      </c>
      <c r="V52" s="910">
        <v>2.1935137291262126</v>
      </c>
      <c r="W52" s="910">
        <v>2.1991717671146218</v>
      </c>
      <c r="X52" s="910">
        <v>2.2050284925128216</v>
      </c>
      <c r="Y52" s="910">
        <v>2.2107063081416327</v>
      </c>
      <c r="Z52" s="910">
        <v>2.2151226168976117</v>
      </c>
      <c r="AA52" s="910">
        <v>2.2191011734124202</v>
      </c>
      <c r="AB52" s="910">
        <v>2.2229165622141447</v>
      </c>
      <c r="AC52" s="910">
        <v>2.227029891047041</v>
      </c>
      <c r="AD52" s="910">
        <v>2.2308513742323868</v>
      </c>
      <c r="AE52" s="910">
        <v>2.233925952106707</v>
      </c>
      <c r="AF52" s="910">
        <v>2.2368504484243332</v>
      </c>
      <c r="AG52" s="910">
        <v>2.2397762983491973</v>
      </c>
      <c r="AH52" s="910">
        <v>2.2427272451092159</v>
      </c>
      <c r="AI52" s="910">
        <v>2.2457233321092698</v>
      </c>
      <c r="AJ52" s="910">
        <v>2.2487625013414525</v>
      </c>
      <c r="AK52" s="910">
        <v>2.2518793361732987</v>
      </c>
      <c r="AL52" s="910">
        <v>2.2553926306577723</v>
      </c>
      <c r="AM52" s="910">
        <v>2.2586881377171339</v>
      </c>
      <c r="AN52" s="910">
        <v>2.2619895399957914</v>
      </c>
      <c r="AO52" s="910">
        <v>2.2652896068111095</v>
      </c>
    </row>
    <row r="53" spans="1:41" ht="25.15" customHeight="1" x14ac:dyDescent="0.2">
      <c r="A53" s="226"/>
      <c r="B53" s="977"/>
      <c r="C53" s="530" t="s">
        <v>312</v>
      </c>
      <c r="D53" s="590" t="s">
        <v>313</v>
      </c>
      <c r="E53" s="572" t="s">
        <v>303</v>
      </c>
      <c r="F53" s="576" t="s">
        <v>272</v>
      </c>
      <c r="G53" s="576">
        <v>2</v>
      </c>
      <c r="H53" s="887">
        <v>0</v>
      </c>
      <c r="I53" s="424">
        <v>0</v>
      </c>
      <c r="J53" s="424">
        <v>0</v>
      </c>
      <c r="K53" s="424">
        <v>0</v>
      </c>
      <c r="L53" s="897">
        <v>0</v>
      </c>
      <c r="M53" s="897">
        <v>0</v>
      </c>
      <c r="N53" s="897">
        <v>0</v>
      </c>
      <c r="O53" s="897">
        <v>0</v>
      </c>
      <c r="P53" s="897">
        <v>0</v>
      </c>
      <c r="Q53" s="897">
        <v>0</v>
      </c>
      <c r="R53" s="897">
        <v>0</v>
      </c>
      <c r="S53" s="897">
        <v>0</v>
      </c>
      <c r="T53" s="897">
        <v>0</v>
      </c>
      <c r="U53" s="897">
        <v>0</v>
      </c>
      <c r="V53" s="897">
        <v>0</v>
      </c>
      <c r="W53" s="897">
        <v>0</v>
      </c>
      <c r="X53" s="897">
        <v>0</v>
      </c>
      <c r="Y53" s="897">
        <v>0</v>
      </c>
      <c r="Z53" s="897">
        <v>0</v>
      </c>
      <c r="AA53" s="897">
        <v>0</v>
      </c>
      <c r="AB53" s="897">
        <v>0</v>
      </c>
      <c r="AC53" s="897">
        <v>0</v>
      </c>
      <c r="AD53" s="897">
        <v>0</v>
      </c>
      <c r="AE53" s="897">
        <v>0</v>
      </c>
      <c r="AF53" s="897">
        <v>0</v>
      </c>
      <c r="AG53" s="897">
        <v>0</v>
      </c>
      <c r="AH53" s="897">
        <v>0</v>
      </c>
      <c r="AI53" s="897">
        <v>0</v>
      </c>
      <c r="AJ53" s="897">
        <v>0</v>
      </c>
      <c r="AK53" s="897">
        <v>0</v>
      </c>
      <c r="AL53" s="897">
        <v>0</v>
      </c>
      <c r="AM53" s="897">
        <v>0</v>
      </c>
      <c r="AN53" s="897">
        <v>0</v>
      </c>
      <c r="AO53" s="897">
        <v>0</v>
      </c>
    </row>
    <row r="54" spans="1:41" ht="25.15" customHeight="1" x14ac:dyDescent="0.2">
      <c r="A54" s="197"/>
      <c r="B54" s="977"/>
      <c r="C54" s="530" t="s">
        <v>314</v>
      </c>
      <c r="D54" s="590" t="s">
        <v>315</v>
      </c>
      <c r="E54" s="572" t="s">
        <v>303</v>
      </c>
      <c r="F54" s="576" t="s">
        <v>272</v>
      </c>
      <c r="G54" s="576">
        <v>2</v>
      </c>
      <c r="H54" s="862">
        <v>5.3878900114455774</v>
      </c>
      <c r="I54" s="424">
        <v>5.7480859007955276</v>
      </c>
      <c r="J54" s="424">
        <v>5.9056946233125869</v>
      </c>
      <c r="K54" s="424">
        <v>6.0425403179079629</v>
      </c>
      <c r="L54" s="897">
        <v>6.1513552696580938</v>
      </c>
      <c r="M54" s="897">
        <v>6.2513295009397334</v>
      </c>
      <c r="N54" s="897">
        <v>6.3504678009515514</v>
      </c>
      <c r="O54" s="897">
        <v>6.4489465865692441</v>
      </c>
      <c r="P54" s="897">
        <v>6.5548794202141778</v>
      </c>
      <c r="Q54" s="897">
        <v>6.6650247956705666</v>
      </c>
      <c r="R54" s="897">
        <v>6.7737570655378114</v>
      </c>
      <c r="S54" s="897">
        <v>6.8810484638402469</v>
      </c>
      <c r="T54" s="897">
        <v>6.9952128598319199</v>
      </c>
      <c r="U54" s="897">
        <v>7.1133925553366932</v>
      </c>
      <c r="V54" s="897">
        <v>7.2314082719088848</v>
      </c>
      <c r="W54" s="897">
        <v>7.3496093421451372</v>
      </c>
      <c r="X54" s="897">
        <v>7.4695075928694417</v>
      </c>
      <c r="Y54" s="897">
        <v>7.5883313881061873</v>
      </c>
      <c r="Z54" s="897">
        <v>7.7064633085299485</v>
      </c>
      <c r="AA54" s="897">
        <v>7.8220454251511722</v>
      </c>
      <c r="AB54" s="897">
        <v>7.9361501457065327</v>
      </c>
      <c r="AC54" s="897">
        <v>8.0476266821302183</v>
      </c>
      <c r="AD54" s="897">
        <v>8.1563494894563551</v>
      </c>
      <c r="AE54" s="897">
        <v>8.2632609781529585</v>
      </c>
      <c r="AF54" s="897">
        <v>8.3676453626611043</v>
      </c>
      <c r="AG54" s="897">
        <v>8.4703689805563513</v>
      </c>
      <c r="AH54" s="897">
        <v>8.5713909553475283</v>
      </c>
      <c r="AI54" s="897">
        <v>8.6706966898447995</v>
      </c>
      <c r="AJ54" s="897">
        <v>8.767995245868077</v>
      </c>
      <c r="AK54" s="897">
        <v>8.8668656300306559</v>
      </c>
      <c r="AL54" s="897">
        <v>8.9588158208912105</v>
      </c>
      <c r="AM54" s="897">
        <v>9.052749440698534</v>
      </c>
      <c r="AN54" s="897">
        <v>9.1451912750051836</v>
      </c>
      <c r="AO54" s="897">
        <v>9.2362981836492004</v>
      </c>
    </row>
    <row r="55" spans="1:41" ht="25.15" customHeight="1" x14ac:dyDescent="0.2">
      <c r="A55" s="197"/>
      <c r="B55" s="977"/>
      <c r="C55" s="530" t="s">
        <v>316</v>
      </c>
      <c r="D55" s="575" t="s">
        <v>317</v>
      </c>
      <c r="E55" s="572" t="s">
        <v>303</v>
      </c>
      <c r="F55" s="576" t="s">
        <v>272</v>
      </c>
      <c r="G55" s="576">
        <v>2</v>
      </c>
      <c r="H55" s="887">
        <v>7.9356850076059491</v>
      </c>
      <c r="I55" s="424">
        <v>7.6642404943920353</v>
      </c>
      <c r="J55" s="424">
        <v>7.5503819295036134</v>
      </c>
      <c r="K55" s="424">
        <v>7.4348048499467803</v>
      </c>
      <c r="L55" s="897">
        <v>7.3243665368116657</v>
      </c>
      <c r="M55" s="897">
        <v>7.2223840305137967</v>
      </c>
      <c r="N55" s="897">
        <v>7.1223006979978187</v>
      </c>
      <c r="O55" s="897">
        <v>7.0239439385799205</v>
      </c>
      <c r="P55" s="897">
        <v>6.9284426527871847</v>
      </c>
      <c r="Q55" s="897">
        <v>6.8318957041040127</v>
      </c>
      <c r="R55" s="897">
        <v>6.7361767166423308</v>
      </c>
      <c r="S55" s="897">
        <v>6.6420438674495532</v>
      </c>
      <c r="T55" s="897">
        <v>6.5507822242969036</v>
      </c>
      <c r="U55" s="897">
        <v>6.4582776694814266</v>
      </c>
      <c r="V55" s="897">
        <v>6.3654651560943725</v>
      </c>
      <c r="W55" s="897">
        <v>6.2740530356819981</v>
      </c>
      <c r="X55" s="897">
        <v>6.1832843969739599</v>
      </c>
      <c r="Y55" s="897">
        <v>6.0916734057834496</v>
      </c>
      <c r="Z55" s="897">
        <v>6.000594692305051</v>
      </c>
      <c r="AA55" s="897">
        <v>5.9106668685285202</v>
      </c>
      <c r="AB55" s="897">
        <v>5.8228506606514188</v>
      </c>
      <c r="AC55" s="897">
        <v>5.7367913790108203</v>
      </c>
      <c r="AD55" s="897">
        <v>5.6523869305044867</v>
      </c>
      <c r="AE55" s="897">
        <v>5.569717906668787</v>
      </c>
      <c r="AF55" s="897">
        <v>5.488509786818236</v>
      </c>
      <c r="AG55" s="897">
        <v>5.4089692387285373</v>
      </c>
      <c r="AH55" s="897">
        <v>5.3309934263839658</v>
      </c>
      <c r="AI55" s="897">
        <v>5.2544442130875284</v>
      </c>
      <c r="AJ55" s="897">
        <v>5.1792100897634299</v>
      </c>
      <c r="AK55" s="897">
        <v>5.1056095927517173</v>
      </c>
      <c r="AL55" s="897">
        <v>5.0318075627038805</v>
      </c>
      <c r="AM55" s="897">
        <v>4.959984937185328</v>
      </c>
      <c r="AN55" s="897">
        <v>4.8895798370282781</v>
      </c>
      <c r="AO55" s="897">
        <v>4.8205656914666095</v>
      </c>
    </row>
    <row r="56" spans="1:41" ht="25.15" customHeight="1" thickBot="1" x14ac:dyDescent="0.25">
      <c r="A56" s="197"/>
      <c r="B56" s="977"/>
      <c r="C56" s="591" t="s">
        <v>318</v>
      </c>
      <c r="D56" s="592" t="s">
        <v>319</v>
      </c>
      <c r="E56" s="593" t="s">
        <v>320</v>
      </c>
      <c r="F56" s="594" t="s">
        <v>272</v>
      </c>
      <c r="G56" s="594">
        <v>2</v>
      </c>
      <c r="H56" s="888">
        <v>15.478240184627452</v>
      </c>
      <c r="I56" s="509">
        <v>15.566134750652456</v>
      </c>
      <c r="J56" s="509">
        <v>15.610310744850276</v>
      </c>
      <c r="K56" s="509">
        <v>15.632985795162412</v>
      </c>
      <c r="L56" s="913">
        <v>15.633403420365926</v>
      </c>
      <c r="M56" s="913">
        <v>15.634502016472691</v>
      </c>
      <c r="N56" s="913">
        <v>15.636674466136119</v>
      </c>
      <c r="O56" s="913">
        <v>15.64019501856399</v>
      </c>
      <c r="P56" s="913">
        <v>15.653616228630794</v>
      </c>
      <c r="Q56" s="913">
        <v>15.669720932223935</v>
      </c>
      <c r="R56" s="913">
        <v>15.686232687880175</v>
      </c>
      <c r="S56" s="913">
        <v>15.703400534951665</v>
      </c>
      <c r="T56" s="913">
        <v>15.73091598863153</v>
      </c>
      <c r="U56" s="913">
        <v>15.760964248781665</v>
      </c>
      <c r="V56" s="913">
        <v>15.790387157129469</v>
      </c>
      <c r="W56" s="913">
        <v>15.822834144941757</v>
      </c>
      <c r="X56" s="913">
        <v>15.857820482356223</v>
      </c>
      <c r="Y56" s="913">
        <v>15.89071110203127</v>
      </c>
      <c r="Z56" s="913">
        <v>15.922180617732611</v>
      </c>
      <c r="AA56" s="913">
        <v>15.951813467092112</v>
      </c>
      <c r="AB56" s="913">
        <v>15.981917368572097</v>
      </c>
      <c r="AC56" s="913">
        <v>16.011447952188078</v>
      </c>
      <c r="AD56" s="913">
        <v>16.039587794193228</v>
      </c>
      <c r="AE56" s="913">
        <v>16.066904836928451</v>
      </c>
      <c r="AF56" s="913">
        <v>16.093005597903673</v>
      </c>
      <c r="AG56" s="913">
        <v>16.119114517634085</v>
      </c>
      <c r="AH56" s="913">
        <v>16.145111626840709</v>
      </c>
      <c r="AI56" s="913">
        <v>16.170864235041599</v>
      </c>
      <c r="AJ56" s="913">
        <v>16.195967836972962</v>
      </c>
      <c r="AK56" s="913">
        <v>16.224354558955675</v>
      </c>
      <c r="AL56" s="913">
        <v>16.246016014252863</v>
      </c>
      <c r="AM56" s="913">
        <v>16.271422515600996</v>
      </c>
      <c r="AN56" s="913">
        <v>16.296760652029253</v>
      </c>
      <c r="AO56" s="913">
        <v>16.322153481926918</v>
      </c>
    </row>
    <row r="57" spans="1:41" ht="25.15" customHeight="1" x14ac:dyDescent="0.2">
      <c r="A57" s="197"/>
      <c r="B57" s="966" t="s">
        <v>321</v>
      </c>
      <c r="C57" s="595" t="s">
        <v>322</v>
      </c>
      <c r="D57" s="596" t="s">
        <v>323</v>
      </c>
      <c r="E57" s="597" t="s">
        <v>324</v>
      </c>
      <c r="F57" s="598" t="s">
        <v>325</v>
      </c>
      <c r="G57" s="599">
        <v>1</v>
      </c>
      <c r="H57" s="893">
        <v>2.0117109341618482</v>
      </c>
      <c r="I57" s="914">
        <v>2.0021065510742306</v>
      </c>
      <c r="J57" s="914">
        <v>1.9948689109649018</v>
      </c>
      <c r="K57" s="914">
        <v>1.9852438937838801</v>
      </c>
      <c r="L57" s="915">
        <v>1.9798986192263801</v>
      </c>
      <c r="M57" s="915">
        <v>1.9813446126728196</v>
      </c>
      <c r="N57" s="915">
        <v>1.9830410218592547</v>
      </c>
      <c r="O57" s="915">
        <v>1.9848719242350077</v>
      </c>
      <c r="P57" s="915">
        <v>1.9874874180034157</v>
      </c>
      <c r="Q57" s="915">
        <v>1.9870630476016795</v>
      </c>
      <c r="R57" s="915">
        <v>1.9858734509557339</v>
      </c>
      <c r="S57" s="915">
        <v>1.9847782300739631</v>
      </c>
      <c r="T57" s="915">
        <v>1.984675415767617</v>
      </c>
      <c r="U57" s="915">
        <v>1.9809430525140537</v>
      </c>
      <c r="V57" s="915">
        <v>1.9748090775940799</v>
      </c>
      <c r="W57" s="915">
        <v>1.968271337542022</v>
      </c>
      <c r="X57" s="915">
        <v>1.9602068839470721</v>
      </c>
      <c r="Y57" s="915">
        <v>1.9487291794738388</v>
      </c>
      <c r="Z57" s="915">
        <v>1.9354983944904771</v>
      </c>
      <c r="AA57" s="915">
        <v>1.9214910237089657</v>
      </c>
      <c r="AB57" s="915">
        <v>1.9080488998328526</v>
      </c>
      <c r="AC57" s="915">
        <v>1.8948536173461137</v>
      </c>
      <c r="AD57" s="915">
        <v>1.8818490671651433</v>
      </c>
      <c r="AE57" s="915">
        <v>1.869167595210167</v>
      </c>
      <c r="AF57" s="915">
        <v>1.8565069513287837</v>
      </c>
      <c r="AG57" s="915">
        <v>1.8442125982521105</v>
      </c>
      <c r="AH57" s="915">
        <v>1.8322119376546351</v>
      </c>
      <c r="AI57" s="915">
        <v>1.8203424433798041</v>
      </c>
      <c r="AJ57" s="915">
        <v>1.8085084866242858</v>
      </c>
      <c r="AK57" s="915">
        <v>1.7970422767139718</v>
      </c>
      <c r="AL57" s="915">
        <v>1.7831775592023498</v>
      </c>
      <c r="AM57" s="915">
        <v>1.7703841227204506</v>
      </c>
      <c r="AN57" s="915">
        <v>1.7579310045022842</v>
      </c>
      <c r="AO57" s="915">
        <v>1.7458233204471549</v>
      </c>
    </row>
    <row r="58" spans="1:41" ht="25.15" customHeight="1" thickBot="1" x14ac:dyDescent="0.25">
      <c r="A58" s="197"/>
      <c r="B58" s="967"/>
      <c r="C58" s="600" t="s">
        <v>326</v>
      </c>
      <c r="D58" s="601" t="s">
        <v>327</v>
      </c>
      <c r="E58" s="587" t="s">
        <v>328</v>
      </c>
      <c r="F58" s="602" t="s">
        <v>325</v>
      </c>
      <c r="G58" s="603">
        <v>1</v>
      </c>
      <c r="H58" s="920">
        <v>2.8414132657719358</v>
      </c>
      <c r="I58" s="921">
        <v>2.8513842214355045</v>
      </c>
      <c r="J58" s="921">
        <v>2.8633461720349489</v>
      </c>
      <c r="K58" s="921">
        <v>2.8740401247796279</v>
      </c>
      <c r="L58" s="922">
        <v>2.886101768717785</v>
      </c>
      <c r="M58" s="922">
        <v>2.9009514863241663</v>
      </c>
      <c r="N58" s="922">
        <v>2.9160738063581015</v>
      </c>
      <c r="O58" s="922">
        <v>2.9314167215151823</v>
      </c>
      <c r="P58" s="922">
        <v>2.9474772965858915</v>
      </c>
      <c r="Q58" s="922">
        <v>2.9626093381041043</v>
      </c>
      <c r="R58" s="922">
        <v>2.977590356243311</v>
      </c>
      <c r="S58" s="922">
        <v>2.992757546283721</v>
      </c>
      <c r="T58" s="922">
        <v>3.0087165472167703</v>
      </c>
      <c r="U58" s="922">
        <v>3.0235916940631116</v>
      </c>
      <c r="V58" s="922">
        <v>3.0377700307216982</v>
      </c>
      <c r="W58" s="922">
        <v>3.0520472390419973</v>
      </c>
      <c r="X58" s="922">
        <v>3.0660596905441468</v>
      </c>
      <c r="Y58" s="922">
        <v>3.0790469590858787</v>
      </c>
      <c r="Z58" s="922">
        <v>3.0916641659982558</v>
      </c>
      <c r="AA58" s="922">
        <v>3.1042223339149362</v>
      </c>
      <c r="AB58" s="922">
        <v>3.1172404707465713</v>
      </c>
      <c r="AC58" s="922">
        <v>3.1305599772400385</v>
      </c>
      <c r="AD58" s="922">
        <v>3.14414939208657</v>
      </c>
      <c r="AE58" s="922">
        <v>3.1580776703400089</v>
      </c>
      <c r="AF58" s="922">
        <v>3.1722131992058826</v>
      </c>
      <c r="AG58" s="922">
        <v>3.1866968726166531</v>
      </c>
      <c r="AH58" s="922">
        <v>3.2014941107054846</v>
      </c>
      <c r="AI58" s="922">
        <v>3.2165452352623429</v>
      </c>
      <c r="AJ58" s="922">
        <v>3.2318018390550352</v>
      </c>
      <c r="AK58" s="922">
        <v>3.2474847187052744</v>
      </c>
      <c r="AL58" s="922">
        <v>3.2624349013730582</v>
      </c>
      <c r="AM58" s="922">
        <v>3.2780570401211628</v>
      </c>
      <c r="AN58" s="922">
        <v>3.2940183035865012</v>
      </c>
      <c r="AO58" s="922">
        <v>3.3103261866135942</v>
      </c>
    </row>
    <row r="59" spans="1:41" ht="25.15" customHeight="1" x14ac:dyDescent="0.2">
      <c r="A59" s="197"/>
      <c r="B59" s="968" t="s">
        <v>329</v>
      </c>
      <c r="C59" s="577" t="s">
        <v>330</v>
      </c>
      <c r="D59" s="578" t="s">
        <v>331</v>
      </c>
      <c r="E59" s="604" t="s">
        <v>332</v>
      </c>
      <c r="F59" s="605" t="s">
        <v>208</v>
      </c>
      <c r="G59" s="605">
        <v>0</v>
      </c>
      <c r="H59" s="894">
        <v>0.48952657053546511</v>
      </c>
      <c r="I59" s="916">
        <v>0.51647057834080834</v>
      </c>
      <c r="J59" s="916">
        <v>0.52890062952114492</v>
      </c>
      <c r="K59" s="916">
        <v>0.54056791383206781</v>
      </c>
      <c r="L59" s="917">
        <v>0.55040986091952904</v>
      </c>
      <c r="M59" s="917">
        <v>0.55894269276999164</v>
      </c>
      <c r="N59" s="917">
        <v>0.56731488678511688</v>
      </c>
      <c r="O59" s="917">
        <v>0.5755479159660063</v>
      </c>
      <c r="P59" s="917">
        <v>0.5838633012741905</v>
      </c>
      <c r="Q59" s="917">
        <v>0.592590360343488</v>
      </c>
      <c r="R59" s="917">
        <v>0.60123627132712287</v>
      </c>
      <c r="S59" s="917">
        <v>0.60969713983044715</v>
      </c>
      <c r="T59" s="917">
        <v>0.61814917292213856</v>
      </c>
      <c r="U59" s="917">
        <v>0.62702827480132517</v>
      </c>
      <c r="V59" s="917">
        <v>0.63603559836725621</v>
      </c>
      <c r="W59" s="917">
        <v>0.64494252478317238</v>
      </c>
      <c r="X59" s="917">
        <v>0.65392173428721168</v>
      </c>
      <c r="Y59" s="917">
        <v>0.66309819170008211</v>
      </c>
      <c r="Z59" s="917">
        <v>0.67228663204954275</v>
      </c>
      <c r="AA59" s="917">
        <v>0.68132099035545879</v>
      </c>
      <c r="AB59" s="917">
        <v>0.69008255669295537</v>
      </c>
      <c r="AC59" s="917">
        <v>0.69858050725258181</v>
      </c>
      <c r="AD59" s="917">
        <v>0.70682374026126071</v>
      </c>
      <c r="AE59" s="917">
        <v>0.714827135909472</v>
      </c>
      <c r="AF59" s="917">
        <v>0.72261066648931571</v>
      </c>
      <c r="AG59" s="917">
        <v>0.73016266664361951</v>
      </c>
      <c r="AH59" s="917">
        <v>0.73749440085549134</v>
      </c>
      <c r="AI59" s="917">
        <v>0.7446269894398605</v>
      </c>
      <c r="AJ59" s="917">
        <v>0.75156808825780941</v>
      </c>
      <c r="AK59" s="917">
        <v>0.7583620064858192</v>
      </c>
      <c r="AL59" s="917">
        <v>0.7651159997813537</v>
      </c>
      <c r="AM59" s="917">
        <v>0.77166208983688389</v>
      </c>
      <c r="AN59" s="917">
        <v>0.77800748105159245</v>
      </c>
      <c r="AO59" s="917">
        <v>0.78415909817275253</v>
      </c>
    </row>
    <row r="60" spans="1:41" ht="25.15" customHeight="1" thickBot="1" x14ac:dyDescent="0.25">
      <c r="A60" s="197"/>
      <c r="B60" s="969"/>
      <c r="C60" s="585" t="s">
        <v>333</v>
      </c>
      <c r="D60" s="609" t="s">
        <v>334</v>
      </c>
      <c r="E60" s="587" t="s">
        <v>335</v>
      </c>
      <c r="F60" s="603" t="s">
        <v>208</v>
      </c>
      <c r="G60" s="602">
        <v>0</v>
      </c>
      <c r="H60" s="895">
        <v>0.47530541698949713</v>
      </c>
      <c r="I60" s="611">
        <v>0.50218882534444131</v>
      </c>
      <c r="J60" s="611">
        <v>0.51427727508233068</v>
      </c>
      <c r="K60" s="611">
        <v>0.52562342206785262</v>
      </c>
      <c r="L60" s="918">
        <v>0.53519194807304327</v>
      </c>
      <c r="M60" s="918">
        <v>0.54348544577521229</v>
      </c>
      <c r="N60" s="918">
        <v>0.5516227133331052</v>
      </c>
      <c r="O60" s="918">
        <v>0.55962467319190246</v>
      </c>
      <c r="P60" s="918">
        <v>0.56770720188737278</v>
      </c>
      <c r="Q60" s="918">
        <v>0.57619130185647605</v>
      </c>
      <c r="R60" s="918">
        <v>0.5845967701498318</v>
      </c>
      <c r="S60" s="918">
        <v>0.59282235409238115</v>
      </c>
      <c r="T60" s="918">
        <v>0.60103982134604239</v>
      </c>
      <c r="U60" s="918">
        <v>0.60967419368386011</v>
      </c>
      <c r="V60" s="918">
        <v>0.61843425138882668</v>
      </c>
      <c r="W60" s="918">
        <v>0.6270971458548632</v>
      </c>
      <c r="X60" s="918">
        <v>0.63583130573718205</v>
      </c>
      <c r="Y60" s="918">
        <v>0.64475869703419653</v>
      </c>
      <c r="Z60" s="918">
        <v>0.65369872164651721</v>
      </c>
      <c r="AA60" s="918">
        <v>0.66248942935834609</v>
      </c>
      <c r="AB60" s="918">
        <v>0.67101499507351403</v>
      </c>
      <c r="AC60" s="918">
        <v>0.67928433234634822</v>
      </c>
      <c r="AD60" s="918">
        <v>0.68730608516698588</v>
      </c>
      <c r="AE60" s="918">
        <v>0.69509473841581892</v>
      </c>
      <c r="AF60" s="918">
        <v>0.70266975323087233</v>
      </c>
      <c r="AG60" s="918">
        <v>0.71001970798531755</v>
      </c>
      <c r="AH60" s="918">
        <v>0.71715556391226809</v>
      </c>
      <c r="AI60" s="918">
        <v>0.72409791174806393</v>
      </c>
      <c r="AJ60" s="918">
        <v>0.73085419938538843</v>
      </c>
      <c r="AK60" s="918">
        <v>0.73746768550428721</v>
      </c>
      <c r="AL60" s="918">
        <v>0.74404315792977382</v>
      </c>
      <c r="AM60" s="918">
        <v>0.75041649378822028</v>
      </c>
      <c r="AN60" s="918">
        <v>0.75659469232797583</v>
      </c>
      <c r="AO60" s="918">
        <v>0.76258448130544954</v>
      </c>
    </row>
    <row r="61" spans="1:41" x14ac:dyDescent="0.2">
      <c r="A61" s="227"/>
      <c r="B61" s="228"/>
      <c r="C61" s="228"/>
      <c r="D61" s="229"/>
      <c r="E61" s="230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28"/>
      <c r="Z61" s="228"/>
      <c r="AA61" s="228"/>
      <c r="AB61" s="228"/>
      <c r="AC61" s="228"/>
      <c r="AD61" s="228"/>
      <c r="AE61" s="228"/>
      <c r="AF61" s="228"/>
      <c r="AG61" s="228"/>
      <c r="AH61" s="228"/>
      <c r="AI61" s="228"/>
      <c r="AJ61" s="228"/>
      <c r="AK61" s="228"/>
      <c r="AL61" s="228"/>
      <c r="AM61" s="228"/>
      <c r="AN61" s="228"/>
      <c r="AO61" s="228"/>
    </row>
    <row r="62" spans="1:41" x14ac:dyDescent="0.2">
      <c r="A62" s="231"/>
      <c r="B62" s="232"/>
      <c r="C62" s="232"/>
      <c r="D62" s="156" t="str">
        <f>'TITLE PAGE'!B9</f>
        <v>Company:</v>
      </c>
      <c r="E62" s="158" t="str">
        <f>'TITLE PAGE'!D9</f>
        <v>Dŵr Cymru Welsh Water</v>
      </c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2"/>
      <c r="V62" s="232"/>
      <c r="W62" s="232"/>
      <c r="X62" s="232"/>
      <c r="Y62" s="232"/>
      <c r="Z62" s="232"/>
      <c r="AA62" s="232"/>
      <c r="AB62" s="232"/>
      <c r="AC62" s="232"/>
      <c r="AD62" s="232"/>
      <c r="AE62" s="232"/>
      <c r="AF62" s="232"/>
      <c r="AG62" s="232"/>
      <c r="AH62" s="232"/>
      <c r="AI62" s="232"/>
      <c r="AJ62" s="232"/>
      <c r="AK62" s="232"/>
      <c r="AL62" s="232"/>
      <c r="AM62" s="232"/>
      <c r="AN62" s="232"/>
      <c r="AO62" s="232"/>
    </row>
    <row r="63" spans="1:41" x14ac:dyDescent="0.2">
      <c r="A63" s="227"/>
      <c r="B63" s="228"/>
      <c r="C63" s="228"/>
      <c r="D63" s="160" t="str">
        <f>'TITLE PAGE'!B10</f>
        <v>Resource Zone Name:</v>
      </c>
      <c r="E63" s="162" t="str">
        <f>'TITLE PAGE'!D10</f>
        <v>Whitbourne</v>
      </c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8"/>
      <c r="Q63" s="228"/>
      <c r="R63" s="228"/>
      <c r="S63" s="228"/>
      <c r="T63" s="228"/>
      <c r="U63" s="228"/>
      <c r="V63" s="228"/>
      <c r="W63" s="228"/>
      <c r="X63" s="228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8"/>
      <c r="AJ63" s="228"/>
      <c r="AK63" s="228"/>
      <c r="AL63" s="228"/>
      <c r="AM63" s="228"/>
      <c r="AN63" s="228"/>
      <c r="AO63" s="228"/>
    </row>
    <row r="64" spans="1:41" x14ac:dyDescent="0.2">
      <c r="A64" s="227"/>
      <c r="B64" s="228"/>
      <c r="C64" s="228"/>
      <c r="D64" s="160" t="str">
        <f>'TITLE PAGE'!B11</f>
        <v>Resource Zone Number:</v>
      </c>
      <c r="E64" s="165">
        <f>'TITLE PAGE'!D11</f>
        <v>8111</v>
      </c>
      <c r="F64" s="228"/>
      <c r="G64" s="228"/>
      <c r="H64" s="228"/>
      <c r="I64" s="228"/>
      <c r="J64" s="228"/>
      <c r="K64" s="228"/>
      <c r="L64" s="228"/>
      <c r="M64" s="228"/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8"/>
      <c r="Y64" s="228"/>
      <c r="Z64" s="228"/>
      <c r="AA64" s="228"/>
      <c r="AB64" s="228"/>
      <c r="AC64" s="228"/>
      <c r="AD64" s="228"/>
      <c r="AE64" s="228"/>
      <c r="AF64" s="228"/>
      <c r="AG64" s="228"/>
      <c r="AH64" s="228"/>
      <c r="AI64" s="228"/>
      <c r="AJ64" s="228"/>
      <c r="AK64" s="228"/>
      <c r="AL64" s="228"/>
      <c r="AM64" s="228"/>
      <c r="AN64" s="228"/>
      <c r="AO64" s="228"/>
    </row>
    <row r="65" spans="1:41" x14ac:dyDescent="0.2">
      <c r="A65" s="227"/>
      <c r="B65" s="228"/>
      <c r="C65" s="228"/>
      <c r="D65" s="160" t="str">
        <f>'TITLE PAGE'!B12</f>
        <v xml:space="preserve">Planning Scenario Name:                                                                     </v>
      </c>
      <c r="E65" s="162" t="str">
        <f>'TITLE PAGE'!D12</f>
        <v>Dry Year Annual Average</v>
      </c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  <c r="AO65" s="228"/>
    </row>
    <row r="66" spans="1:41" x14ac:dyDescent="0.2">
      <c r="A66" s="227"/>
      <c r="B66" s="228"/>
      <c r="C66" s="228"/>
      <c r="D66" s="168" t="str">
        <f>'TITLE PAGE'!B13</f>
        <v xml:space="preserve">Chosen Level of Service:  </v>
      </c>
      <c r="E66" s="201" t="str">
        <f>'TITLE PAGE'!D13</f>
        <v>1 in 20</v>
      </c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8"/>
      <c r="AK66" s="228"/>
      <c r="AL66" s="228"/>
      <c r="AM66" s="228"/>
      <c r="AN66" s="228"/>
      <c r="AO66" s="228"/>
    </row>
    <row r="67" spans="1:41" ht="18" x14ac:dyDescent="0.25">
      <c r="A67" s="227"/>
      <c r="B67" s="228"/>
      <c r="C67" s="228"/>
      <c r="D67" s="233"/>
      <c r="E67" s="230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8"/>
      <c r="AK67" s="228"/>
      <c r="AL67" s="228"/>
      <c r="AM67" s="228"/>
      <c r="AN67" s="228"/>
      <c r="AO67" s="228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2" stopIfTrue="1" operator="notEqual">
      <formula>"Unmeasured Household - Occupancy Rate"</formula>
    </cfRule>
  </conditionalFormatting>
  <conditionalFormatting sqref="F58">
    <cfRule type="cellIs" dxfId="11" priority="11" stopIfTrue="1" operator="notEqual">
      <formula>"h/prop"</formula>
    </cfRule>
  </conditionalFormatting>
  <conditionalFormatting sqref="E58">
    <cfRule type="cellIs" dxfId="10" priority="10" stopIfTrue="1" operator="notEqual">
      <formula>"52BL/46BL"</formula>
    </cfRule>
  </conditionalFormatting>
  <conditionalFormatting sqref="H58">
    <cfRule type="cellIs" dxfId="9" priority="8" stopIfTrue="1" operator="equal">
      <formula>""</formula>
    </cfRule>
  </conditionalFormatting>
  <conditionalFormatting sqref="AM58:AO58">
    <cfRule type="cellIs" dxfId="8" priority="2" stopIfTrue="1" operator="equal">
      <formula>""</formula>
    </cfRule>
  </conditionalFormatting>
  <conditionalFormatting sqref="AJ58:AL58">
    <cfRule type="cellIs" dxfId="7" priority="1" stopIfTrue="1" operator="equal">
      <formula>""</formula>
    </cfRule>
  </conditionalFormatting>
  <conditionalFormatting sqref="I58:AI58">
    <cfRule type="cellIs" dxfId="6" priority="3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topLeftCell="D1" zoomScale="75" zoomScaleNormal="75" zoomScaleSheetLayoutView="100" workbookViewId="0">
      <selection activeCell="H3" sqref="H3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4"/>
      <c r="B1" s="178"/>
      <c r="C1" s="179" t="s">
        <v>336</v>
      </c>
      <c r="D1" s="180"/>
      <c r="E1" s="181"/>
      <c r="F1" s="182"/>
      <c r="G1" s="182"/>
      <c r="H1" s="183"/>
      <c r="I1" s="959"/>
      <c r="J1" s="960"/>
      <c r="K1" s="184"/>
      <c r="L1" s="185"/>
      <c r="M1" s="183"/>
      <c r="N1" s="182"/>
      <c r="O1" s="183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6"/>
      <c r="AI1" s="184"/>
      <c r="AJ1" s="184"/>
      <c r="AK1" s="184"/>
      <c r="AL1" s="184"/>
      <c r="AM1" s="186"/>
      <c r="AN1" s="184"/>
      <c r="AO1" s="184"/>
    </row>
    <row r="2" spans="1:41" ht="32.25" thickBot="1" x14ac:dyDescent="0.25">
      <c r="A2" s="187"/>
      <c r="B2" s="188"/>
      <c r="C2" s="143" t="s">
        <v>109</v>
      </c>
      <c r="D2" s="144" t="s">
        <v>136</v>
      </c>
      <c r="E2" s="189" t="s">
        <v>110</v>
      </c>
      <c r="F2" s="144" t="s">
        <v>137</v>
      </c>
      <c r="G2" s="190" t="s">
        <v>186</v>
      </c>
      <c r="H2" s="191" t="str">
        <f>'TITLE PAGE'!D14</f>
        <v>2015-16</v>
      </c>
      <c r="I2" s="192" t="str">
        <f>'WRZ summary'!E5</f>
        <v>For info 2017-18</v>
      </c>
      <c r="J2" s="193" t="str">
        <f>'WRZ summary'!F5</f>
        <v>For info 2018-19</v>
      </c>
      <c r="K2" s="193" t="str">
        <f>'WRZ summary'!G5</f>
        <v>For info 2019-20</v>
      </c>
      <c r="L2" s="194" t="str">
        <f>'WRZ summary'!H5</f>
        <v>2020-21</v>
      </c>
      <c r="M2" s="194" t="str">
        <f>'WRZ summary'!I5</f>
        <v>2021-22</v>
      </c>
      <c r="N2" s="194" t="str">
        <f>'WRZ summary'!J5</f>
        <v>2022-23</v>
      </c>
      <c r="O2" s="194" t="str">
        <f>'WRZ summary'!K5</f>
        <v>2023-24</v>
      </c>
      <c r="P2" s="194" t="str">
        <f>'WRZ summary'!L5</f>
        <v>2024-25</v>
      </c>
      <c r="Q2" s="194" t="str">
        <f>'WRZ summary'!M5</f>
        <v>2025-26</v>
      </c>
      <c r="R2" s="194" t="str">
        <f>'WRZ summary'!N5</f>
        <v>2026-27</v>
      </c>
      <c r="S2" s="194" t="str">
        <f>'WRZ summary'!O5</f>
        <v>2027-28</v>
      </c>
      <c r="T2" s="194" t="str">
        <f>'WRZ summary'!P5</f>
        <v>2028-29</v>
      </c>
      <c r="U2" s="194" t="str">
        <f>'WRZ summary'!Q5</f>
        <v>2029-30</v>
      </c>
      <c r="V2" s="194" t="str">
        <f>'WRZ summary'!R5</f>
        <v>2030-31</v>
      </c>
      <c r="W2" s="194" t="str">
        <f>'WRZ summary'!S5</f>
        <v>2031-32</v>
      </c>
      <c r="X2" s="194" t="str">
        <f>'WRZ summary'!T5</f>
        <v>2032-33</v>
      </c>
      <c r="Y2" s="194" t="str">
        <f>'WRZ summary'!U5</f>
        <v>2033-34</v>
      </c>
      <c r="Z2" s="194" t="str">
        <f>'WRZ summary'!V5</f>
        <v>2034-35</v>
      </c>
      <c r="AA2" s="194" t="str">
        <f>'WRZ summary'!W5</f>
        <v>2035-36</v>
      </c>
      <c r="AB2" s="194" t="str">
        <f>'WRZ summary'!X5</f>
        <v>2036-37</v>
      </c>
      <c r="AC2" s="194" t="str">
        <f>'WRZ summary'!Y5</f>
        <v>2037-38</v>
      </c>
      <c r="AD2" s="194" t="str">
        <f>'WRZ summary'!Z5</f>
        <v>2038-39</v>
      </c>
      <c r="AE2" s="194" t="str">
        <f>'WRZ summary'!AA5</f>
        <v>2039-40</v>
      </c>
      <c r="AF2" s="194" t="str">
        <f>'WRZ summary'!AB5</f>
        <v>2040-41</v>
      </c>
      <c r="AG2" s="194" t="str">
        <f>'WRZ summary'!AC5</f>
        <v>2041-42</v>
      </c>
      <c r="AH2" s="194" t="str">
        <f>'WRZ summary'!AD5</f>
        <v>2042-43</v>
      </c>
      <c r="AI2" s="194" t="str">
        <f>'WRZ summary'!AE5</f>
        <v>2043-44</v>
      </c>
      <c r="AJ2" s="195" t="str">
        <f>'WRZ summary'!AF5</f>
        <v>2044-45</v>
      </c>
      <c r="AK2" s="195" t="str">
        <f>'WRZ summary'!AG5</f>
        <v>2045-46</v>
      </c>
      <c r="AL2" s="195" t="str">
        <f>'WRZ summary'!AH5</f>
        <v>2046-47</v>
      </c>
      <c r="AM2" s="195" t="str">
        <f>'WRZ summary'!AI5</f>
        <v>2047-48</v>
      </c>
      <c r="AN2" s="195" t="str">
        <f>'WRZ summary'!AJ5</f>
        <v>2048-49</v>
      </c>
      <c r="AO2" s="195" t="str">
        <f>'WRZ summary'!AK5</f>
        <v>2049-50</v>
      </c>
    </row>
    <row r="3" spans="1:41" x14ac:dyDescent="0.2">
      <c r="A3" s="151"/>
      <c r="B3" s="980" t="s">
        <v>337</v>
      </c>
      <c r="C3" s="321" t="s">
        <v>338</v>
      </c>
      <c r="D3" s="495" t="s">
        <v>339</v>
      </c>
      <c r="E3" s="495" t="s">
        <v>340</v>
      </c>
      <c r="F3" s="321" t="s">
        <v>72</v>
      </c>
      <c r="G3" s="290">
        <v>2</v>
      </c>
      <c r="H3" s="416">
        <f>SUM('3. BL Demand'!H3:H6,'3. BL Demand'!H28:H29,'3. BL Demand'!H34:H35)</f>
        <v>4.7875895038468137</v>
      </c>
      <c r="I3" s="424">
        <f>SUM('3. BL Demand'!I3:I6,'3. BL Demand'!I28:I29,'3. BL Demand'!I34:I35)</f>
        <v>4.7414431031245288</v>
      </c>
      <c r="J3" s="424">
        <f>SUM('3. BL Demand'!J3:J6,'3. BL Demand'!J28:J29,'3. BL Demand'!J34:J35)</f>
        <v>4.7429570649595751</v>
      </c>
      <c r="K3" s="424">
        <f>SUM('3. BL Demand'!K3:K6,'3. BL Demand'!K28:K29,'3. BL Demand'!K34:K35)</f>
        <v>4.7499587994210319</v>
      </c>
      <c r="L3" s="417">
        <f>SUM('3. BL Demand'!L3:L6,'3. BL Demand'!L28:L29,'3. BL Demand'!L34:L35)</f>
        <v>4.7086361531090475</v>
      </c>
      <c r="M3" s="496">
        <f>SUM('3. BL Demand'!M3:M6,'3. BL Demand'!M28:M29,'3. BL Demand'!M34:M35)</f>
        <v>4.6505973195943202</v>
      </c>
      <c r="N3" s="496">
        <f>SUM('3. BL Demand'!N3:N6,'3. BL Demand'!N28:N29,'3. BL Demand'!N34:N35)</f>
        <v>4.5995732901999773</v>
      </c>
      <c r="O3" s="496">
        <f>SUM('3. BL Demand'!O3:O6,'3. BL Demand'!O28:O29,'3. BL Demand'!O34:O35)</f>
        <v>4.537586941172794</v>
      </c>
      <c r="P3" s="496">
        <f>SUM('3. BL Demand'!P3:P6,'3. BL Demand'!P28:P29,'3. BL Demand'!P34:P35)</f>
        <v>4.4907538213707658</v>
      </c>
      <c r="Q3" s="496">
        <f>SUM('3. BL Demand'!Q3:Q6,'3. BL Demand'!Q28:Q29,'3. BL Demand'!Q34:Q35)</f>
        <v>4.4714046345644096</v>
      </c>
      <c r="R3" s="496">
        <f>SUM('3. BL Demand'!R3:R6,'3. BL Demand'!R28:R29,'3. BL Demand'!R34:R35)</f>
        <v>4.4377468719388595</v>
      </c>
      <c r="S3" s="496">
        <f>SUM('3. BL Demand'!S3:S6,'3. BL Demand'!S28:S29,'3. BL Demand'!S34:S35)</f>
        <v>4.4180064440528888</v>
      </c>
      <c r="T3" s="496">
        <f>SUM('3. BL Demand'!T3:T6,'3. BL Demand'!T28:T29,'3. BL Demand'!T34:T35)</f>
        <v>4.3903409989346986</v>
      </c>
      <c r="U3" s="496">
        <f>SUM('3. BL Demand'!U3:U6,'3. BL Demand'!U28:U29,'3. BL Demand'!U34:U35)</f>
        <v>4.3621746018930754</v>
      </c>
      <c r="V3" s="496">
        <f>SUM('3. BL Demand'!V3:V6,'3. BL Demand'!V28:V29,'3. BL Demand'!V34:V35)</f>
        <v>4.3143672379664029</v>
      </c>
      <c r="W3" s="496">
        <f>SUM('3. BL Demand'!W3:W6,'3. BL Demand'!W28:W29,'3. BL Demand'!W34:W35)</f>
        <v>4.266405003478293</v>
      </c>
      <c r="X3" s="496">
        <f>SUM('3. BL Demand'!X3:X6,'3. BL Demand'!X28:X29,'3. BL Demand'!X34:X35)</f>
        <v>4.2190472766701959</v>
      </c>
      <c r="Y3" s="496">
        <f>SUM('3. BL Demand'!Y3:Y6,'3. BL Demand'!Y28:Y29,'3. BL Demand'!Y34:Y35)</f>
        <v>4.1725265244259493</v>
      </c>
      <c r="Z3" s="496">
        <f>SUM('3. BL Demand'!Z3:Z6,'3. BL Demand'!Z28:Z29,'3. BL Demand'!Z34:Z35)</f>
        <v>4.1264671202928609</v>
      </c>
      <c r="AA3" s="496">
        <f>SUM('3. BL Demand'!AA3:AA6,'3. BL Demand'!AA28:AA29,'3. BL Demand'!AA34:AA35)</f>
        <v>4.0919030731432802</v>
      </c>
      <c r="AB3" s="496">
        <f>SUM('3. BL Demand'!AB3:AB6,'3. BL Demand'!AB28:AB29,'3. BL Demand'!AB34:AB35)</f>
        <v>4.0570233324381082</v>
      </c>
      <c r="AC3" s="496">
        <f>SUM('3. BL Demand'!AC3:AC6,'3. BL Demand'!AC28:AC29,'3. BL Demand'!AC34:AC35)</f>
        <v>4.0217445202167346</v>
      </c>
      <c r="AD3" s="496">
        <f>SUM('3. BL Demand'!AD3:AD6,'3. BL Demand'!AD28:AD29,'3. BL Demand'!AD34:AD35)</f>
        <v>3.9860650804037094</v>
      </c>
      <c r="AE3" s="496">
        <f>SUM('3. BL Demand'!AE3:AE6,'3. BL Demand'!AE28:AE29,'3. BL Demand'!AE34:AE35)</f>
        <v>3.9500993527958439</v>
      </c>
      <c r="AF3" s="496">
        <f>SUM('3. BL Demand'!AF3:AF6,'3. BL Demand'!AF28:AF29,'3. BL Demand'!AF34:AF35)</f>
        <v>3.9138522455955869</v>
      </c>
      <c r="AG3" s="496">
        <f>SUM('3. BL Demand'!AG3:AG6,'3. BL Demand'!AG28:AG29,'3. BL Demand'!AG34:AG35)</f>
        <v>3.877327035718662</v>
      </c>
      <c r="AH3" s="496">
        <f>SUM('3. BL Demand'!AH3:AH6,'3. BL Demand'!AH28:AH29,'3. BL Demand'!AH34:AH35)</f>
        <v>3.8405313298295414</v>
      </c>
      <c r="AI3" s="496">
        <f>SUM('3. BL Demand'!AI3:AI6,'3. BL Demand'!AI28:AI29,'3. BL Demand'!AI34:AI35)</f>
        <v>3.8035302588233706</v>
      </c>
      <c r="AJ3" s="496">
        <f>SUM('3. BL Demand'!AJ3:AJ6,'3. BL Demand'!AJ28:AJ29,'3. BL Demand'!AJ34:AJ35)</f>
        <v>3.7663143298801072</v>
      </c>
      <c r="AK3" s="496">
        <f>SUM('3. BL Demand'!AK3:AK6,'3. BL Demand'!AK28:AK29,'3. BL Demand'!AK34:AK35)</f>
        <v>3.7294143928890406</v>
      </c>
      <c r="AL3" s="496">
        <f>SUM('3. BL Demand'!AL3:AL6,'3. BL Demand'!AL28:AL29,'3. BL Demand'!AL34:AL35)</f>
        <v>3.6925821276549877</v>
      </c>
      <c r="AM3" s="496">
        <f>SUM('3. BL Demand'!AM3:AM6,'3. BL Demand'!AM28:AM29,'3. BL Demand'!AM34:AM35)</f>
        <v>3.6556711104216286</v>
      </c>
      <c r="AN3" s="496">
        <f>SUM('3. BL Demand'!AN3:AN6,'3. BL Demand'!AN28:AN29,'3. BL Demand'!AN34:AN35)</f>
        <v>3.6185067669073678</v>
      </c>
      <c r="AO3" s="496">
        <f>SUM('3. BL Demand'!AO3:AO6,'3. BL Demand'!AO28:AO29,'3. BL Demand'!AO34:AO35)</f>
        <v>3.5810967570585501</v>
      </c>
    </row>
    <row r="4" spans="1:41" x14ac:dyDescent="0.2">
      <c r="A4" s="151"/>
      <c r="B4" s="981"/>
      <c r="C4" s="321" t="s">
        <v>341</v>
      </c>
      <c r="D4" s="439" t="s">
        <v>342</v>
      </c>
      <c r="E4" s="497" t="s">
        <v>343</v>
      </c>
      <c r="F4" s="347" t="s">
        <v>72</v>
      </c>
      <c r="G4" s="347">
        <v>2</v>
      </c>
      <c r="H4" s="416">
        <f>('2. BL Supply'!H17+'2. BL Supply'!H18)-('2. BL Supply'!H24+'2. BL Supply'!H25)</f>
        <v>4.8452532953494849</v>
      </c>
      <c r="I4" s="424">
        <f>('2. BL Supply'!I17+'2. BL Supply'!I18)-('2. BL Supply'!I24+'2. BL Supply'!I25)</f>
        <v>4.8232743300030441</v>
      </c>
      <c r="J4" s="424">
        <f>('2. BL Supply'!J17+'2. BL Supply'!J18)-('2. BL Supply'!J24+'2. BL Supply'!J25)</f>
        <v>4.8232743300030441</v>
      </c>
      <c r="K4" s="424">
        <f>('2. BL Supply'!K17+'2. BL Supply'!K18)-('2. BL Supply'!K24+'2. BL Supply'!K25)</f>
        <v>4.8232743300030441</v>
      </c>
      <c r="L4" s="417">
        <f>('2. BL Supply'!L17+'2. BL Supply'!L18)-('2. BL Supply'!L24+'2. BL Supply'!L25)</f>
        <v>4.8232743300030441</v>
      </c>
      <c r="M4" s="417">
        <f>('2. BL Supply'!M17+'2. BL Supply'!M18)-('2. BL Supply'!M24+'2. BL Supply'!M25)</f>
        <v>4.8232743300030441</v>
      </c>
      <c r="N4" s="417">
        <f>('2. BL Supply'!N17+'2. BL Supply'!N18)-('2. BL Supply'!N24+'2. BL Supply'!N25)</f>
        <v>4.8232743300030441</v>
      </c>
      <c r="O4" s="417">
        <f>('2. BL Supply'!O17+'2. BL Supply'!O18)-('2. BL Supply'!O24+'2. BL Supply'!O25)</f>
        <v>4.8232743300030441</v>
      </c>
      <c r="P4" s="417">
        <f>('2. BL Supply'!P17+'2. BL Supply'!P18)-('2. BL Supply'!P24+'2. BL Supply'!P25)</f>
        <v>4.8232743300030441</v>
      </c>
      <c r="Q4" s="417">
        <f>('2. BL Supply'!Q17+'2. BL Supply'!Q18)-('2. BL Supply'!Q24+'2. BL Supply'!Q25)</f>
        <v>4.8232743300030441</v>
      </c>
      <c r="R4" s="417">
        <f>('2. BL Supply'!R17+'2. BL Supply'!R18)-('2. BL Supply'!R24+'2. BL Supply'!R25)</f>
        <v>4.8232743300030441</v>
      </c>
      <c r="S4" s="417">
        <f>('2. BL Supply'!S17+'2. BL Supply'!S18)-('2. BL Supply'!S24+'2. BL Supply'!S25)</f>
        <v>4.8232743300030441</v>
      </c>
      <c r="T4" s="417">
        <f>('2. BL Supply'!T17+'2. BL Supply'!T18)-('2. BL Supply'!T24+'2. BL Supply'!T25)</f>
        <v>4.8232743300030441</v>
      </c>
      <c r="U4" s="417">
        <f>('2. BL Supply'!U17+'2. BL Supply'!U18)-('2. BL Supply'!U24+'2. BL Supply'!U25)</f>
        <v>4.8232743300030441</v>
      </c>
      <c r="V4" s="417">
        <f>('2. BL Supply'!V17+'2. BL Supply'!V18)-('2. BL Supply'!V24+'2. BL Supply'!V25)</f>
        <v>4.8232743300030441</v>
      </c>
      <c r="W4" s="417">
        <f>('2. BL Supply'!W17+'2. BL Supply'!W18)-('2. BL Supply'!W24+'2. BL Supply'!W25)</f>
        <v>4.8232743300030441</v>
      </c>
      <c r="X4" s="417">
        <f>('2. BL Supply'!X17+'2. BL Supply'!X18)-('2. BL Supply'!X24+'2. BL Supply'!X25)</f>
        <v>4.8232743300030441</v>
      </c>
      <c r="Y4" s="417">
        <f>('2. BL Supply'!Y17+'2. BL Supply'!Y18)-('2. BL Supply'!Y24+'2. BL Supply'!Y25)</f>
        <v>4.8232743300030441</v>
      </c>
      <c r="Z4" s="417">
        <f>('2. BL Supply'!Z17+'2. BL Supply'!Z18)-('2. BL Supply'!Z24+'2. BL Supply'!Z25)</f>
        <v>4.8232743300030441</v>
      </c>
      <c r="AA4" s="417">
        <f>('2. BL Supply'!AA17+'2. BL Supply'!AA18)-('2. BL Supply'!AA24+'2. BL Supply'!AA25)</f>
        <v>4.8232743300030441</v>
      </c>
      <c r="AB4" s="417">
        <f>('2. BL Supply'!AB17+'2. BL Supply'!AB18)-('2. BL Supply'!AB24+'2. BL Supply'!AB25)</f>
        <v>4.8232743300030441</v>
      </c>
      <c r="AC4" s="417">
        <f>('2. BL Supply'!AC17+'2. BL Supply'!AC18)-('2. BL Supply'!AC24+'2. BL Supply'!AC25)</f>
        <v>4.8232743300030441</v>
      </c>
      <c r="AD4" s="417">
        <f>('2. BL Supply'!AD17+'2. BL Supply'!AD18)-('2. BL Supply'!AD24+'2. BL Supply'!AD25)</f>
        <v>4.8232743300030441</v>
      </c>
      <c r="AE4" s="417">
        <f>('2. BL Supply'!AE17+'2. BL Supply'!AE18)-('2. BL Supply'!AE24+'2. BL Supply'!AE25)</f>
        <v>4.8232743300030441</v>
      </c>
      <c r="AF4" s="417">
        <f>('2. BL Supply'!AF17+'2. BL Supply'!AF18)-('2. BL Supply'!AF24+'2. BL Supply'!AF25)</f>
        <v>4.8232743300030441</v>
      </c>
      <c r="AG4" s="417">
        <f>('2. BL Supply'!AG17+'2. BL Supply'!AG18)-('2. BL Supply'!AG24+'2. BL Supply'!AG25)</f>
        <v>4.8232743300030441</v>
      </c>
      <c r="AH4" s="417">
        <f>('2. BL Supply'!AH17+'2. BL Supply'!AH18)-('2. BL Supply'!AH24+'2. BL Supply'!AH25)</f>
        <v>4.8232743300030441</v>
      </c>
      <c r="AI4" s="417">
        <f>('2. BL Supply'!AI17+'2. BL Supply'!AI18)-('2. BL Supply'!AI24+'2. BL Supply'!AI25)</f>
        <v>4.8232743300030441</v>
      </c>
      <c r="AJ4" s="435">
        <f>('2. BL Supply'!AJ17+'2. BL Supply'!AJ18)-('2. BL Supply'!AJ24+'2. BL Supply'!AJ25)</f>
        <v>4.8232743300030441</v>
      </c>
      <c r="AK4" s="435">
        <f>('2. BL Supply'!AK17+'2. BL Supply'!AK18)-('2. BL Supply'!AK24+'2. BL Supply'!AK25)</f>
        <v>4.8232743300030441</v>
      </c>
      <c r="AL4" s="435">
        <f>('2. BL Supply'!AL17+'2. BL Supply'!AL18)-('2. BL Supply'!AL24+'2. BL Supply'!AL25)</f>
        <v>4.8232743300030441</v>
      </c>
      <c r="AM4" s="435">
        <f>('2. BL Supply'!AM17+'2. BL Supply'!AM18)-('2. BL Supply'!AM24+'2. BL Supply'!AM25)</f>
        <v>4.8232743300030441</v>
      </c>
      <c r="AN4" s="435">
        <f>('2. BL Supply'!AN17+'2. BL Supply'!AN18)-('2. BL Supply'!AN24+'2. BL Supply'!AN25)</f>
        <v>4.8232743300030441</v>
      </c>
      <c r="AO4" s="435">
        <f>('2. BL Supply'!AO17+'2. BL Supply'!AO18)-('2. BL Supply'!AO24+'2. BL Supply'!AO25)</f>
        <v>4.8232743300030441</v>
      </c>
    </row>
    <row r="5" spans="1:41" x14ac:dyDescent="0.2">
      <c r="A5" s="151"/>
      <c r="B5" s="981"/>
      <c r="C5" s="321" t="s">
        <v>70</v>
      </c>
      <c r="D5" s="439" t="s">
        <v>344</v>
      </c>
      <c r="E5" s="497" t="s">
        <v>345</v>
      </c>
      <c r="F5" s="347" t="s">
        <v>72</v>
      </c>
      <c r="G5" s="347">
        <v>2</v>
      </c>
      <c r="H5" s="416">
        <f>H4+('2. BL Supply'!H4+'2. BL Supply'!H7)-('2. BL Supply'!H10+'2. BL Supply'!H14)</f>
        <v>5.0643134368118181</v>
      </c>
      <c r="I5" s="424">
        <f>I4+('2. BL Supply'!I4+'2. BL Supply'!I7)-('2. BL Supply'!I10+'2. BL Supply'!I14)</f>
        <v>5.0234603291032567</v>
      </c>
      <c r="J5" s="424">
        <f>J4+('2. BL Supply'!J4+'2. BL Supply'!J7)-('2. BL Supply'!J10+'2. BL Supply'!J14)</f>
        <v>5.0310904016447253</v>
      </c>
      <c r="K5" s="424">
        <f>K4+('2. BL Supply'!K4+'2. BL Supply'!K7)-('2. BL Supply'!K10+'2. BL Supply'!K14)</f>
        <v>5.0445908916323408</v>
      </c>
      <c r="L5" s="417">
        <f>L4+('2. BL Supply'!L4+'2. BL Supply'!L7)-('2. BL Supply'!L10+'2. BL Supply'!L14)</f>
        <v>5.0106882784053148</v>
      </c>
      <c r="M5" s="417">
        <f>M4+('2. BL Supply'!M4+'2. BL Supply'!M7)-('2. BL Supply'!M10+'2. BL Supply'!M14)</f>
        <v>4.9611560764616378</v>
      </c>
      <c r="N5" s="417">
        <f>N4+('2. BL Supply'!N4+'2. BL Supply'!N7)-('2. BL Supply'!N10+'2. BL Supply'!N14)</f>
        <v>4.9108556194345985</v>
      </c>
      <c r="O5" s="417">
        <f>O4+('2. BL Supply'!O4+'2. BL Supply'!O7)-('2. BL Supply'!O10+'2. BL Supply'!O14)</f>
        <v>4.8535199200853176</v>
      </c>
      <c r="P5" s="417">
        <f>P4+('2. BL Supply'!P4+'2. BL Supply'!P7)-('2. BL Supply'!P10+'2. BL Supply'!P14)</f>
        <v>4.8232743300030441</v>
      </c>
      <c r="Q5" s="417">
        <f>Q4+('2. BL Supply'!Q4+'2. BL Supply'!Q7)-('2. BL Supply'!Q10+'2. BL Supply'!Q14)</f>
        <v>4.8232743300030441</v>
      </c>
      <c r="R5" s="417">
        <f>R4+('2. BL Supply'!R4+'2. BL Supply'!R7)-('2. BL Supply'!R10+'2. BL Supply'!R14)</f>
        <v>4.8232743300030441</v>
      </c>
      <c r="S5" s="417">
        <f>S4+('2. BL Supply'!S4+'2. BL Supply'!S7)-('2. BL Supply'!S10+'2. BL Supply'!S14)</f>
        <v>4.8232743300030441</v>
      </c>
      <c r="T5" s="417">
        <f>T4+('2. BL Supply'!T4+'2. BL Supply'!T7)-('2. BL Supply'!T10+'2. BL Supply'!T14)</f>
        <v>4.8232743300030441</v>
      </c>
      <c r="U5" s="417">
        <f>U4+('2. BL Supply'!U4+'2. BL Supply'!U7)-('2. BL Supply'!U10+'2. BL Supply'!U14)</f>
        <v>4.8232743300030441</v>
      </c>
      <c r="V5" s="417">
        <f>V4+('2. BL Supply'!V4+'2. BL Supply'!V7)-('2. BL Supply'!V10+'2. BL Supply'!V14)</f>
        <v>4.8232743300030441</v>
      </c>
      <c r="W5" s="417">
        <f>W4+('2. BL Supply'!W4+'2. BL Supply'!W7)-('2. BL Supply'!W10+'2. BL Supply'!W14)</f>
        <v>4.8232743300030441</v>
      </c>
      <c r="X5" s="417">
        <f>X4+('2. BL Supply'!X4+'2. BL Supply'!X7)-('2. BL Supply'!X10+'2. BL Supply'!X14)</f>
        <v>4.8232743300030441</v>
      </c>
      <c r="Y5" s="417">
        <f>Y4+('2. BL Supply'!Y4+'2. BL Supply'!Y7)-('2. BL Supply'!Y10+'2. BL Supply'!Y14)</f>
        <v>4.8232743300030441</v>
      </c>
      <c r="Z5" s="417">
        <f>Z4+('2. BL Supply'!Z4+'2. BL Supply'!Z7)-('2. BL Supply'!Z10+'2. BL Supply'!Z14)</f>
        <v>4.8232743300030441</v>
      </c>
      <c r="AA5" s="417">
        <f>AA4+('2. BL Supply'!AA4+'2. BL Supply'!AA7)-('2. BL Supply'!AA10+'2. BL Supply'!AA14)</f>
        <v>4.8232743300030441</v>
      </c>
      <c r="AB5" s="417">
        <f>AB4+('2. BL Supply'!AB4+'2. BL Supply'!AB7)-('2. BL Supply'!AB10+'2. BL Supply'!AB14)</f>
        <v>4.8232743300030441</v>
      </c>
      <c r="AC5" s="417">
        <f>AC4+('2. BL Supply'!AC4+'2. BL Supply'!AC7)-('2. BL Supply'!AC10+'2. BL Supply'!AC14)</f>
        <v>4.8232743300030441</v>
      </c>
      <c r="AD5" s="417">
        <f>AD4+('2. BL Supply'!AD4+'2. BL Supply'!AD7)-('2. BL Supply'!AD10+'2. BL Supply'!AD14)</f>
        <v>4.8232743300030441</v>
      </c>
      <c r="AE5" s="417">
        <f>AE4+('2. BL Supply'!AE4+'2. BL Supply'!AE7)-('2. BL Supply'!AE10+'2. BL Supply'!AE14)</f>
        <v>4.8232743300030441</v>
      </c>
      <c r="AF5" s="417">
        <f>AF4+('2. BL Supply'!AF4+'2. BL Supply'!AF7)-('2. BL Supply'!AF10+'2. BL Supply'!AF14)</f>
        <v>4.8232743300030441</v>
      </c>
      <c r="AG5" s="417">
        <f>AG4+('2. BL Supply'!AG4+'2. BL Supply'!AG7)-('2. BL Supply'!AG10+'2. BL Supply'!AG14)</f>
        <v>4.8232743300030441</v>
      </c>
      <c r="AH5" s="417">
        <f>AH4+('2. BL Supply'!AH4+'2. BL Supply'!AH7)-('2. BL Supply'!AH10+'2. BL Supply'!AH14)</f>
        <v>4.8232743300030441</v>
      </c>
      <c r="AI5" s="417">
        <f>AI4+('2. BL Supply'!AI4+'2. BL Supply'!AI7)-('2. BL Supply'!AI10+'2. BL Supply'!AI14)</f>
        <v>4.8232743300030441</v>
      </c>
      <c r="AJ5" s="417">
        <f>AJ4+('2. BL Supply'!AJ4+'2. BL Supply'!AJ7)-('2. BL Supply'!AJ10+'2. BL Supply'!AJ14)</f>
        <v>4.8232743300030441</v>
      </c>
      <c r="AK5" s="417">
        <f>AK4+('2. BL Supply'!AK4+'2. BL Supply'!AK7)-('2. BL Supply'!AK10+'2. BL Supply'!AK14)</f>
        <v>4.8232743300030441</v>
      </c>
      <c r="AL5" s="417">
        <f>AL4+('2. BL Supply'!AL4+'2. BL Supply'!AL7)-('2. BL Supply'!AL10+'2. BL Supply'!AL14)</f>
        <v>4.8232743300030441</v>
      </c>
      <c r="AM5" s="417">
        <f>AM4+('2. BL Supply'!AM4+'2. BL Supply'!AM7)-('2. BL Supply'!AM10+'2. BL Supply'!AM14)</f>
        <v>4.8232743300030441</v>
      </c>
      <c r="AN5" s="417">
        <f>AN4+('2. BL Supply'!AN4+'2. BL Supply'!AN7)-('2. BL Supply'!AN10+'2. BL Supply'!AN14)</f>
        <v>4.8232743300030441</v>
      </c>
      <c r="AO5" s="417">
        <f>AO4+('2. BL Supply'!AO4+'2. BL Supply'!AO7)-('2. BL Supply'!AO10+'2. BL Supply'!AO14)</f>
        <v>4.8232743300030441</v>
      </c>
    </row>
    <row r="6" spans="1:41" x14ac:dyDescent="0.2">
      <c r="A6" s="151"/>
      <c r="B6" s="981"/>
      <c r="C6" s="269" t="s">
        <v>346</v>
      </c>
      <c r="D6" s="436" t="s">
        <v>347</v>
      </c>
      <c r="E6" s="437" t="s">
        <v>121</v>
      </c>
      <c r="F6" s="438" t="s">
        <v>72</v>
      </c>
      <c r="G6" s="438">
        <v>2</v>
      </c>
      <c r="H6" s="416">
        <v>6.7906117848022605E-4</v>
      </c>
      <c r="I6" s="929">
        <v>1.5133474622211201E-3</v>
      </c>
      <c r="J6" s="929">
        <v>2.362135593767853E-3</v>
      </c>
      <c r="K6" s="929">
        <v>3.1596262401634716E-3</v>
      </c>
      <c r="L6" s="433">
        <v>3.968711771448967E-3</v>
      </c>
      <c r="M6" s="433">
        <v>4.7387701928862415E-3</v>
      </c>
      <c r="N6" s="433">
        <v>5.5359219205898605E-3</v>
      </c>
      <c r="O6" s="433">
        <v>6.2376292207124455E-3</v>
      </c>
      <c r="P6" s="433">
        <v>7.033824867796537E-3</v>
      </c>
      <c r="Q6" s="433">
        <v>6.2331287460218477E-3</v>
      </c>
      <c r="R6" s="433">
        <v>6.7818802723599893E-3</v>
      </c>
      <c r="S6" s="433">
        <v>7.4870635465097554E-3</v>
      </c>
      <c r="T6" s="433">
        <v>8.1685155133975808E-3</v>
      </c>
      <c r="U6" s="433">
        <v>8.8309291522921021E-3</v>
      </c>
      <c r="V6" s="433">
        <v>7.4515861922448967E-3</v>
      </c>
      <c r="W6" s="433">
        <v>8.0558906000318814E-3</v>
      </c>
      <c r="X6" s="433">
        <v>8.3805090394760695E-3</v>
      </c>
      <c r="Y6" s="433">
        <v>8.9261999014190914E-3</v>
      </c>
      <c r="Z6" s="433">
        <v>9.4190543740059838E-3</v>
      </c>
      <c r="AA6" s="433">
        <v>8.0264128927909871E-3</v>
      </c>
      <c r="AB6" s="433">
        <v>8.5485135668259618E-3</v>
      </c>
      <c r="AC6" s="433">
        <v>8.842899658812433E-3</v>
      </c>
      <c r="AD6" s="433">
        <v>9.3599284335901724E-3</v>
      </c>
      <c r="AE6" s="433">
        <v>9.1336292485152196E-3</v>
      </c>
      <c r="AF6" s="433">
        <v>8.0465636289789866E-3</v>
      </c>
      <c r="AG6" s="433">
        <v>8.3335858883900413E-3</v>
      </c>
      <c r="AH6" s="433">
        <v>8.7339960608652182E-3</v>
      </c>
      <c r="AI6" s="433">
        <v>8.9685133641706095E-3</v>
      </c>
      <c r="AJ6" s="433">
        <v>9.3736343729987088E-3</v>
      </c>
      <c r="AK6" s="433">
        <v>9.5278726594913675E-3</v>
      </c>
      <c r="AL6" s="433">
        <v>9.7598347532590612E-3</v>
      </c>
      <c r="AM6" s="433">
        <v>9.9393943161811219E-3</v>
      </c>
      <c r="AN6" s="433">
        <v>1.0226568832009E-2</v>
      </c>
      <c r="AO6" s="433">
        <v>1.0329041118223E-2</v>
      </c>
    </row>
    <row r="7" spans="1:41" x14ac:dyDescent="0.2">
      <c r="A7" s="151"/>
      <c r="B7" s="981"/>
      <c r="C7" s="269" t="s">
        <v>348</v>
      </c>
      <c r="D7" s="436" t="s">
        <v>349</v>
      </c>
      <c r="E7" s="437" t="s">
        <v>121</v>
      </c>
      <c r="F7" s="438" t="s">
        <v>72</v>
      </c>
      <c r="G7" s="438">
        <v>2</v>
      </c>
      <c r="H7" s="416">
        <v>0.27133845241955001</v>
      </c>
      <c r="I7" s="929">
        <v>0.281462988757544</v>
      </c>
      <c r="J7" s="929">
        <v>0.28931782717658699</v>
      </c>
      <c r="K7" s="929">
        <v>0.29656072687908203</v>
      </c>
      <c r="L7" s="433">
        <v>0.30407813431263397</v>
      </c>
      <c r="M7" s="433">
        <v>0.31145465235918401</v>
      </c>
      <c r="N7" s="433">
        <v>0.31804925102687598</v>
      </c>
      <c r="O7" s="433">
        <v>0.32107207560677298</v>
      </c>
      <c r="P7" s="433">
        <v>0.32652963957605202</v>
      </c>
      <c r="Q7" s="433">
        <v>0.26312858463134398</v>
      </c>
      <c r="R7" s="433">
        <v>0.26744944411551802</v>
      </c>
      <c r="S7" s="433">
        <v>0.2683241062133</v>
      </c>
      <c r="T7" s="433">
        <v>0.26803599677510198</v>
      </c>
      <c r="U7" s="433">
        <v>0.27077780214517799</v>
      </c>
      <c r="V7" s="433">
        <v>0.230051230188665</v>
      </c>
      <c r="W7" s="433">
        <v>0.241614758818289</v>
      </c>
      <c r="X7" s="433">
        <v>0.25626109859941898</v>
      </c>
      <c r="Y7" s="433">
        <v>0.26780103195737498</v>
      </c>
      <c r="Z7" s="433">
        <v>0.28119525738128098</v>
      </c>
      <c r="AA7" s="433">
        <v>0.25854999120984801</v>
      </c>
      <c r="AB7" s="433">
        <v>0.27129000379297802</v>
      </c>
      <c r="AC7" s="433">
        <v>0.28485231030249702</v>
      </c>
      <c r="AD7" s="433">
        <v>0.29785341347877498</v>
      </c>
      <c r="AE7" s="433">
        <v>0.31106759662299399</v>
      </c>
      <c r="AF7" s="433">
        <v>0.28916889775093602</v>
      </c>
      <c r="AG7" s="433">
        <v>0.30463463489566101</v>
      </c>
      <c r="AH7" s="433">
        <v>0.32261156615750503</v>
      </c>
      <c r="AI7" s="433">
        <v>0.33539657981022603</v>
      </c>
      <c r="AJ7" s="433">
        <v>0.35260451846061303</v>
      </c>
      <c r="AK7" s="433">
        <v>0.36740007387909401</v>
      </c>
      <c r="AL7" s="433">
        <v>0.38336683777743003</v>
      </c>
      <c r="AM7" s="433">
        <v>0.39608911039135403</v>
      </c>
      <c r="AN7" s="433">
        <v>0.41461239661473298</v>
      </c>
      <c r="AO7" s="433">
        <v>0.43140973876684102</v>
      </c>
    </row>
    <row r="8" spans="1:41" x14ac:dyDescent="0.2">
      <c r="A8" s="151"/>
      <c r="B8" s="981"/>
      <c r="C8" s="321" t="s">
        <v>93</v>
      </c>
      <c r="D8" s="439" t="s">
        <v>350</v>
      </c>
      <c r="E8" s="440" t="s">
        <v>351</v>
      </c>
      <c r="F8" s="347" t="s">
        <v>72</v>
      </c>
      <c r="G8" s="347">
        <v>2</v>
      </c>
      <c r="H8" s="416">
        <f>H6+H7</f>
        <v>0.27201751359803023</v>
      </c>
      <c r="I8" s="424">
        <f>I6+I7</f>
        <v>0.28297633621976509</v>
      </c>
      <c r="J8" s="424">
        <f>J6+J7</f>
        <v>0.29167996277035485</v>
      </c>
      <c r="K8" s="424">
        <f>K6+K7</f>
        <v>0.2997203531192455</v>
      </c>
      <c r="L8" s="417">
        <f t="shared" ref="L8:AJ8" si="0">L6+L7</f>
        <v>0.30804684608408295</v>
      </c>
      <c r="M8" s="417">
        <f t="shared" si="0"/>
        <v>0.31619342255207028</v>
      </c>
      <c r="N8" s="417">
        <f t="shared" si="0"/>
        <v>0.32358517294746586</v>
      </c>
      <c r="O8" s="417">
        <f t="shared" si="0"/>
        <v>0.32730970482748545</v>
      </c>
      <c r="P8" s="417">
        <f t="shared" si="0"/>
        <v>0.33356346444384855</v>
      </c>
      <c r="Q8" s="417">
        <f t="shared" si="0"/>
        <v>0.26936171337736581</v>
      </c>
      <c r="R8" s="417">
        <f t="shared" si="0"/>
        <v>0.27423132438787801</v>
      </c>
      <c r="S8" s="417">
        <f t="shared" si="0"/>
        <v>0.27581116975980974</v>
      </c>
      <c r="T8" s="417">
        <f t="shared" si="0"/>
        <v>0.27620451228849957</v>
      </c>
      <c r="U8" s="417">
        <f t="shared" si="0"/>
        <v>0.2796087312974701</v>
      </c>
      <c r="V8" s="417">
        <f t="shared" si="0"/>
        <v>0.23750281638090989</v>
      </c>
      <c r="W8" s="417">
        <f t="shared" si="0"/>
        <v>0.2496706494183209</v>
      </c>
      <c r="X8" s="417">
        <f t="shared" si="0"/>
        <v>0.26464160763889505</v>
      </c>
      <c r="Y8" s="417">
        <f t="shared" si="0"/>
        <v>0.27672723185879405</v>
      </c>
      <c r="Z8" s="417">
        <f t="shared" si="0"/>
        <v>0.29061431175528696</v>
      </c>
      <c r="AA8" s="417">
        <f t="shared" si="0"/>
        <v>0.266576404102639</v>
      </c>
      <c r="AB8" s="417">
        <f t="shared" si="0"/>
        <v>0.27983851735980397</v>
      </c>
      <c r="AC8" s="417">
        <f t="shared" si="0"/>
        <v>0.29369520996130943</v>
      </c>
      <c r="AD8" s="417">
        <f t="shared" si="0"/>
        <v>0.30721334191236516</v>
      </c>
      <c r="AE8" s="417">
        <f t="shared" si="0"/>
        <v>0.32020122587150923</v>
      </c>
      <c r="AF8" s="417">
        <f t="shared" si="0"/>
        <v>0.297215461379915</v>
      </c>
      <c r="AG8" s="417">
        <f t="shared" si="0"/>
        <v>0.31296822078405107</v>
      </c>
      <c r="AH8" s="417">
        <f t="shared" si="0"/>
        <v>0.33134556221837025</v>
      </c>
      <c r="AI8" s="417">
        <f t="shared" si="0"/>
        <v>0.34436509317439662</v>
      </c>
      <c r="AJ8" s="435">
        <f t="shared" si="0"/>
        <v>0.36197815283361173</v>
      </c>
      <c r="AK8" s="435">
        <f t="shared" ref="AK8:AO8" si="1">AK6+AK7</f>
        <v>0.37692794653858536</v>
      </c>
      <c r="AL8" s="435">
        <f t="shared" si="1"/>
        <v>0.39312667253068911</v>
      </c>
      <c r="AM8" s="435">
        <f t="shared" si="1"/>
        <v>0.40602850470753515</v>
      </c>
      <c r="AN8" s="435">
        <f t="shared" si="1"/>
        <v>0.42483896544674199</v>
      </c>
      <c r="AO8" s="435">
        <f t="shared" si="1"/>
        <v>0.44173877988506405</v>
      </c>
    </row>
    <row r="9" spans="1:41" x14ac:dyDescent="0.2">
      <c r="A9" s="151"/>
      <c r="B9" s="981"/>
      <c r="C9" s="321" t="s">
        <v>96</v>
      </c>
      <c r="D9" s="439" t="s">
        <v>352</v>
      </c>
      <c r="E9" s="440" t="s">
        <v>353</v>
      </c>
      <c r="F9" s="347" t="s">
        <v>72</v>
      </c>
      <c r="G9" s="347">
        <v>2</v>
      </c>
      <c r="H9" s="416">
        <f>H5-H3</f>
        <v>0.27672393296500442</v>
      </c>
      <c r="I9" s="424">
        <f t="shared" ref="I9:P9" si="2">I5-I3</f>
        <v>0.28201722597872791</v>
      </c>
      <c r="J9" s="424">
        <f t="shared" si="2"/>
        <v>0.28813333668515018</v>
      </c>
      <c r="K9" s="424">
        <f t="shared" si="2"/>
        <v>0.29463209221130882</v>
      </c>
      <c r="L9" s="417">
        <f t="shared" si="2"/>
        <v>0.30205212529626735</v>
      </c>
      <c r="M9" s="417">
        <f t="shared" si="2"/>
        <v>0.3105587568673176</v>
      </c>
      <c r="N9" s="417">
        <f t="shared" si="2"/>
        <v>0.31128232923462118</v>
      </c>
      <c r="O9" s="417">
        <f t="shared" si="2"/>
        <v>0.31593297891252359</v>
      </c>
      <c r="P9" s="417">
        <f t="shared" si="2"/>
        <v>0.33252050863227822</v>
      </c>
      <c r="Q9" s="417">
        <f>'4. BL SDB'!Q5-'4. BL SDB'!Q3</f>
        <v>0.35186969543863444</v>
      </c>
      <c r="R9" s="417">
        <f>'4. BL SDB'!R5-'4. BL SDB'!R3</f>
        <v>0.38552745806418454</v>
      </c>
      <c r="S9" s="417">
        <f>'4. BL SDB'!S5-'4. BL SDB'!S3</f>
        <v>0.40526788595015528</v>
      </c>
      <c r="T9" s="417">
        <f>'4. BL SDB'!T5-'4. BL SDB'!T3</f>
        <v>0.43293333106834542</v>
      </c>
      <c r="U9" s="417">
        <f>'4. BL SDB'!U5-'4. BL SDB'!U3</f>
        <v>0.46109972810996869</v>
      </c>
      <c r="V9" s="417">
        <f>'4. BL SDB'!V5-'4. BL SDB'!V3</f>
        <v>0.5089070920366412</v>
      </c>
      <c r="W9" s="417">
        <f>'4. BL SDB'!W5-'4. BL SDB'!W3</f>
        <v>0.55686932652475107</v>
      </c>
      <c r="X9" s="417">
        <f>'4. BL SDB'!X5-'4. BL SDB'!X3</f>
        <v>0.60422705333284821</v>
      </c>
      <c r="Y9" s="417">
        <f>'4. BL SDB'!Y5-'4. BL SDB'!Y3</f>
        <v>0.65074780557709477</v>
      </c>
      <c r="Z9" s="417">
        <f>'4. BL SDB'!Z5-'4. BL SDB'!Z3</f>
        <v>0.69680720971018317</v>
      </c>
      <c r="AA9" s="417">
        <f>'4. BL SDB'!AA5-'4. BL SDB'!AA3</f>
        <v>0.7313712568597639</v>
      </c>
      <c r="AB9" s="417">
        <f>'4. BL SDB'!AB5-'4. BL SDB'!AB3</f>
        <v>0.76625099756493587</v>
      </c>
      <c r="AC9" s="417">
        <f>'4. BL SDB'!AC5-'4. BL SDB'!AC3</f>
        <v>0.8015298097863095</v>
      </c>
      <c r="AD9" s="417">
        <f>'4. BL SDB'!AD5-'4. BL SDB'!AD3</f>
        <v>0.83720924959933463</v>
      </c>
      <c r="AE9" s="417">
        <f>'4. BL SDB'!AE5-'4. BL SDB'!AE3</f>
        <v>0.87317497720720016</v>
      </c>
      <c r="AF9" s="417">
        <f>'4. BL SDB'!AF5-'4. BL SDB'!AF3</f>
        <v>0.9094220844074572</v>
      </c>
      <c r="AG9" s="417">
        <f>'4. BL SDB'!AG5-'4. BL SDB'!AG3</f>
        <v>0.94594729428438207</v>
      </c>
      <c r="AH9" s="417">
        <f>'4. BL SDB'!AH5-'4. BL SDB'!AH3</f>
        <v>0.98274300017350269</v>
      </c>
      <c r="AI9" s="417">
        <f>'4. BL SDB'!AI5-'4. BL SDB'!AI3</f>
        <v>1.0197440711796735</v>
      </c>
      <c r="AJ9" s="435">
        <f>'4. BL SDB'!AJ5-'4. BL SDB'!AJ3</f>
        <v>1.0569600001229369</v>
      </c>
      <c r="AK9" s="435">
        <f>'4. BL SDB'!AK5-'4. BL SDB'!AK3</f>
        <v>1.0938599371140034</v>
      </c>
      <c r="AL9" s="435">
        <f>'4. BL SDB'!AL5-'4. BL SDB'!AL3</f>
        <v>1.1306922023480563</v>
      </c>
      <c r="AM9" s="435">
        <f>'4. BL SDB'!AM5-'4. BL SDB'!AM3</f>
        <v>1.1676032195814154</v>
      </c>
      <c r="AN9" s="435">
        <f>'4. BL SDB'!AN5-'4. BL SDB'!AN3</f>
        <v>1.2047675630956762</v>
      </c>
      <c r="AO9" s="435">
        <f>'4. BL SDB'!AO5-'4. BL SDB'!AO3</f>
        <v>1.2421775729444939</v>
      </c>
    </row>
    <row r="10" spans="1:41" ht="15.75" thickBot="1" x14ac:dyDescent="0.25">
      <c r="A10" s="151"/>
      <c r="B10" s="982"/>
      <c r="C10" s="322" t="s">
        <v>354</v>
      </c>
      <c r="D10" s="441" t="s">
        <v>355</v>
      </c>
      <c r="E10" s="442" t="s">
        <v>356</v>
      </c>
      <c r="F10" s="324" t="s">
        <v>72</v>
      </c>
      <c r="G10" s="443">
        <v>2</v>
      </c>
      <c r="H10" s="444">
        <f>H9-H8</f>
        <v>4.7064193669741905E-3</v>
      </c>
      <c r="I10" s="309">
        <f>I9-I8</f>
        <v>-9.5911024103717546E-4</v>
      </c>
      <c r="J10" s="309">
        <f>J9-J8</f>
        <v>-3.5466260852046738E-3</v>
      </c>
      <c r="K10" s="309">
        <f>K9-K8</f>
        <v>-5.0882609079366814E-3</v>
      </c>
      <c r="L10" s="445">
        <f>L9-L8</f>
        <v>-5.9947207878155995E-3</v>
      </c>
      <c r="M10" s="445">
        <f t="shared" ref="M10:AJ10" si="3">M9-M8</f>
        <v>-5.6346656847526821E-3</v>
      </c>
      <c r="N10" s="445">
        <f t="shared" si="3"/>
        <v>-1.230284371284468E-2</v>
      </c>
      <c r="O10" s="445">
        <f t="shared" si="3"/>
        <v>-1.137672591496186E-2</v>
      </c>
      <c r="P10" s="445">
        <f t="shared" si="3"/>
        <v>-1.042955811570323E-3</v>
      </c>
      <c r="Q10" s="445">
        <f t="shared" si="3"/>
        <v>8.2507982061268637E-2</v>
      </c>
      <c r="R10" s="445">
        <f t="shared" si="3"/>
        <v>0.11129613367630653</v>
      </c>
      <c r="S10" s="445">
        <f t="shared" si="3"/>
        <v>0.12945671619034554</v>
      </c>
      <c r="T10" s="445">
        <f t="shared" si="3"/>
        <v>0.15672881877984585</v>
      </c>
      <c r="U10" s="445">
        <f t="shared" si="3"/>
        <v>0.18149099681249858</v>
      </c>
      <c r="V10" s="445">
        <f t="shared" si="3"/>
        <v>0.27140427565573133</v>
      </c>
      <c r="W10" s="445">
        <f t="shared" si="3"/>
        <v>0.30719867710643017</v>
      </c>
      <c r="X10" s="445">
        <f t="shared" si="3"/>
        <v>0.33958544569395316</v>
      </c>
      <c r="Y10" s="445">
        <f t="shared" si="3"/>
        <v>0.37402057371830072</v>
      </c>
      <c r="Z10" s="445">
        <f t="shared" si="3"/>
        <v>0.40619289795489621</v>
      </c>
      <c r="AA10" s="445">
        <f t="shared" si="3"/>
        <v>0.4647948527571249</v>
      </c>
      <c r="AB10" s="445">
        <f t="shared" si="3"/>
        <v>0.48641248020513189</v>
      </c>
      <c r="AC10" s="445">
        <f t="shared" si="3"/>
        <v>0.50783459982500001</v>
      </c>
      <c r="AD10" s="445">
        <f t="shared" si="3"/>
        <v>0.52999590768696947</v>
      </c>
      <c r="AE10" s="445">
        <f t="shared" si="3"/>
        <v>0.55297375133569093</v>
      </c>
      <c r="AF10" s="445">
        <f t="shared" si="3"/>
        <v>0.61220662302754225</v>
      </c>
      <c r="AG10" s="445">
        <f t="shared" si="3"/>
        <v>0.632979073500331</v>
      </c>
      <c r="AH10" s="445">
        <f t="shared" si="3"/>
        <v>0.65139743795513239</v>
      </c>
      <c r="AI10" s="445">
        <f t="shared" si="3"/>
        <v>0.6753789780052768</v>
      </c>
      <c r="AJ10" s="498">
        <f t="shared" si="3"/>
        <v>0.69498184728932522</v>
      </c>
      <c r="AK10" s="498">
        <f t="shared" ref="AK10:AO10" si="4">AK9-AK8</f>
        <v>0.71693199057541812</v>
      </c>
      <c r="AL10" s="498">
        <f t="shared" si="4"/>
        <v>0.73756552981736723</v>
      </c>
      <c r="AM10" s="498">
        <f t="shared" si="4"/>
        <v>0.76157471487388029</v>
      </c>
      <c r="AN10" s="498">
        <f t="shared" si="4"/>
        <v>0.7799285976489343</v>
      </c>
      <c r="AO10" s="498">
        <f t="shared" si="4"/>
        <v>0.80043879305942989</v>
      </c>
    </row>
    <row r="11" spans="1:41" ht="15.75" x14ac:dyDescent="0.25">
      <c r="A11" s="172"/>
      <c r="B11" s="202"/>
      <c r="C11" s="174"/>
      <c r="D11" s="203"/>
      <c r="E11" s="204"/>
      <c r="F11" s="203"/>
      <c r="G11" s="203"/>
      <c r="H11" s="205"/>
      <c r="I11" s="206"/>
      <c r="J11" s="207"/>
      <c r="K11" s="174"/>
      <c r="L11" s="207"/>
      <c r="M11" s="208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</row>
    <row r="12" spans="1:41" ht="15.75" x14ac:dyDescent="0.25">
      <c r="A12" s="172"/>
      <c r="B12" s="202"/>
      <c r="C12" s="174"/>
      <c r="D12" s="174"/>
      <c r="E12" s="209"/>
      <c r="F12" s="174"/>
      <c r="G12" s="174"/>
      <c r="H12" s="174"/>
      <c r="I12" s="177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</row>
    <row r="13" spans="1:41" ht="15.75" x14ac:dyDescent="0.25">
      <c r="A13" s="172"/>
      <c r="B13" s="202"/>
      <c r="C13" s="203"/>
      <c r="D13" s="156" t="str">
        <f>'TITLE PAGE'!B9</f>
        <v>Company:</v>
      </c>
      <c r="E13" s="396" t="str">
        <f>'TITLE PAGE'!D9</f>
        <v>Dŵr Cymru Welsh Water</v>
      </c>
      <c r="F13" s="203"/>
      <c r="G13" s="203"/>
      <c r="H13" s="203"/>
      <c r="I13" s="203"/>
      <c r="J13" s="203"/>
      <c r="K13" s="174"/>
      <c r="L13" s="203"/>
      <c r="M13" s="203"/>
      <c r="N13" s="203"/>
      <c r="O13" s="203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</row>
    <row r="14" spans="1:41" ht="15.75" x14ac:dyDescent="0.25">
      <c r="A14" s="172"/>
      <c r="B14" s="202"/>
      <c r="C14" s="203"/>
      <c r="D14" s="160" t="str">
        <f>'TITLE PAGE'!B10</f>
        <v>Resource Zone Name:</v>
      </c>
      <c r="E14" s="397" t="str">
        <f>'TITLE PAGE'!D10</f>
        <v>Whitbourne</v>
      </c>
      <c r="F14" s="203"/>
      <c r="G14" s="203"/>
      <c r="H14" s="203"/>
      <c r="I14" s="203"/>
      <c r="J14" s="203"/>
      <c r="K14" s="174"/>
      <c r="L14" s="203"/>
      <c r="M14" s="203"/>
      <c r="N14" s="203"/>
      <c r="O14" s="203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</row>
    <row r="15" spans="1:41" x14ac:dyDescent="0.2">
      <c r="A15" s="172"/>
      <c r="B15" s="210"/>
      <c r="C15" s="203"/>
      <c r="D15" s="160" t="str">
        <f>'TITLE PAGE'!B11</f>
        <v>Resource Zone Number:</v>
      </c>
      <c r="E15" s="398">
        <f>'TITLE PAGE'!D11</f>
        <v>8111</v>
      </c>
      <c r="F15" s="203"/>
      <c r="G15" s="203"/>
      <c r="H15" s="203"/>
      <c r="I15" s="203"/>
      <c r="J15" s="203"/>
      <c r="K15" s="174"/>
      <c r="L15" s="203"/>
      <c r="M15" s="203"/>
      <c r="N15" s="203"/>
      <c r="O15" s="203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</row>
    <row r="16" spans="1:41" ht="15.75" x14ac:dyDescent="0.25">
      <c r="A16" s="172"/>
      <c r="B16" s="202"/>
      <c r="C16" s="203"/>
      <c r="D16" s="160" t="str">
        <f>'TITLE PAGE'!B12</f>
        <v xml:space="preserve">Planning Scenario Name:                                                                     </v>
      </c>
      <c r="E16" s="397" t="str">
        <f>'TITLE PAGE'!D12</f>
        <v>Dry Year Annual Average</v>
      </c>
      <c r="F16" s="203"/>
      <c r="G16" s="203"/>
      <c r="H16" s="203"/>
      <c r="I16" s="203"/>
      <c r="J16" s="203"/>
      <c r="K16" s="174"/>
      <c r="L16" s="203"/>
      <c r="M16" s="203"/>
      <c r="N16" s="203"/>
      <c r="O16" s="203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</row>
    <row r="17" spans="1:41" ht="15.75" x14ac:dyDescent="0.25">
      <c r="A17" s="172"/>
      <c r="B17" s="202"/>
      <c r="C17" s="203"/>
      <c r="D17" s="168" t="str">
        <f>'TITLE PAGE'!B13</f>
        <v xml:space="preserve">Chosen Level of Service:  </v>
      </c>
      <c r="E17" s="211" t="str">
        <f>'TITLE PAGE'!D13</f>
        <v>1 in 20</v>
      </c>
      <c r="F17" s="203"/>
      <c r="G17" s="203"/>
      <c r="H17" s="203"/>
      <c r="I17" s="203"/>
      <c r="J17" s="203"/>
      <c r="K17" s="174"/>
      <c r="L17" s="203"/>
      <c r="M17" s="203"/>
      <c r="N17" s="203"/>
      <c r="O17" s="203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</row>
    <row r="18" spans="1:41" ht="15.75" x14ac:dyDescent="0.25">
      <c r="A18" s="172"/>
      <c r="B18" s="202"/>
      <c r="C18" s="203"/>
      <c r="D18" s="203"/>
      <c r="E18" s="212"/>
      <c r="F18" s="203"/>
      <c r="G18" s="203"/>
      <c r="H18" s="203"/>
      <c r="I18" s="203"/>
      <c r="J18" s="203"/>
      <c r="K18" s="174"/>
      <c r="L18" s="203"/>
      <c r="M18" s="203"/>
      <c r="N18" s="203"/>
      <c r="O18" s="203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</row>
    <row r="19" spans="1:41" ht="15.75" x14ac:dyDescent="0.25">
      <c r="A19" s="172"/>
      <c r="B19" s="202"/>
      <c r="C19" s="203"/>
      <c r="D19" s="203"/>
      <c r="E19" s="234"/>
      <c r="F19" s="203"/>
      <c r="G19" s="203"/>
      <c r="H19" s="203"/>
      <c r="I19" s="203"/>
      <c r="J19" s="203"/>
      <c r="K19" s="174"/>
      <c r="L19" s="203"/>
      <c r="M19" s="203"/>
      <c r="N19" s="203"/>
      <c r="O19" s="203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</row>
    <row r="20" spans="1:41" ht="18" x14ac:dyDescent="0.25">
      <c r="A20" s="172"/>
      <c r="B20" s="202"/>
      <c r="C20" s="203"/>
      <c r="D20" s="176" t="s">
        <v>134</v>
      </c>
      <c r="E20" s="234"/>
      <c r="F20" s="203"/>
      <c r="G20" s="203"/>
      <c r="H20" s="203"/>
      <c r="I20" s="203"/>
      <c r="J20" s="203"/>
      <c r="K20" s="174"/>
      <c r="L20" s="203"/>
      <c r="M20" s="203"/>
      <c r="N20" s="203"/>
      <c r="O20" s="203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</row>
    <row r="21" spans="1:41" ht="15.75" x14ac:dyDescent="0.25">
      <c r="A21" s="172"/>
      <c r="B21" s="202"/>
      <c r="C21" s="203"/>
      <c r="D21" s="203"/>
      <c r="E21" s="234"/>
      <c r="F21" s="203"/>
      <c r="G21" s="203"/>
      <c r="H21" s="203"/>
      <c r="I21" s="203"/>
      <c r="J21" s="203"/>
      <c r="K21" s="174"/>
      <c r="L21" s="203"/>
      <c r="M21" s="203"/>
      <c r="N21" s="203"/>
      <c r="O21" s="203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zoomScale="75" zoomScaleNormal="75" workbookViewId="0">
      <selection activeCell="C13" sqref="C13"/>
    </sheetView>
  </sheetViews>
  <sheetFormatPr defaultRowHeight="15" x14ac:dyDescent="0.2"/>
  <cols>
    <col min="1" max="3" width="8.88671875" style="686"/>
    <col min="4" max="4" width="45.109375" style="686" bestFit="1" customWidth="1"/>
    <col min="5" max="5" width="10.6640625" style="686" bestFit="1" customWidth="1"/>
    <col min="6" max="17" width="8.88671875" style="686"/>
    <col min="18" max="18" width="12.21875" style="686" bestFit="1" customWidth="1"/>
    <col min="19" max="20" width="8.88671875" style="686"/>
    <col min="21" max="21" width="19.33203125" style="686" customWidth="1"/>
    <col min="22" max="23" width="8.88671875" style="686"/>
    <col min="24" max="24" width="11.44140625" style="686" customWidth="1"/>
    <col min="25" max="16384" width="8.88671875" style="686"/>
  </cols>
  <sheetData>
    <row r="1" spans="2:128" ht="18" customHeight="1" x14ac:dyDescent="0.25">
      <c r="B1" s="679" t="s">
        <v>357</v>
      </c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680"/>
      <c r="O1" s="680"/>
      <c r="P1" s="680"/>
      <c r="Q1" s="680"/>
      <c r="R1" s="681"/>
      <c r="S1" s="681"/>
      <c r="T1" s="681"/>
      <c r="U1" s="682" t="s">
        <v>358</v>
      </c>
      <c r="V1" s="683"/>
      <c r="W1" s="684"/>
      <c r="X1" s="812"/>
      <c r="Y1" s="813">
        <v>3.5000000000000003E-2</v>
      </c>
      <c r="Z1" s="813">
        <v>3.5000000000000003E-2</v>
      </c>
      <c r="AA1" s="813">
        <v>3.5000000000000003E-2</v>
      </c>
      <c r="AB1" s="813">
        <v>3.5000000000000003E-2</v>
      </c>
      <c r="AC1" s="813">
        <v>3.5000000000000003E-2</v>
      </c>
      <c r="AD1" s="813">
        <v>3.5000000000000003E-2</v>
      </c>
      <c r="AE1" s="813">
        <v>3.5000000000000003E-2</v>
      </c>
      <c r="AF1" s="813">
        <v>3.5000000000000003E-2</v>
      </c>
      <c r="AG1" s="813">
        <v>3.5000000000000003E-2</v>
      </c>
      <c r="AH1" s="813">
        <v>3.5000000000000003E-2</v>
      </c>
      <c r="AI1" s="813">
        <v>3.5000000000000003E-2</v>
      </c>
      <c r="AJ1" s="813">
        <v>3.5000000000000003E-2</v>
      </c>
      <c r="AK1" s="813">
        <v>3.5000000000000003E-2</v>
      </c>
      <c r="AL1" s="813">
        <v>3.5000000000000003E-2</v>
      </c>
      <c r="AM1" s="813">
        <v>3.5000000000000003E-2</v>
      </c>
      <c r="AN1" s="813">
        <v>3.5000000000000003E-2</v>
      </c>
      <c r="AO1" s="813">
        <v>3.5000000000000003E-2</v>
      </c>
      <c r="AP1" s="813">
        <v>3.5000000000000003E-2</v>
      </c>
      <c r="AQ1" s="813">
        <v>3.5000000000000003E-2</v>
      </c>
      <c r="AR1" s="813">
        <v>3.5000000000000003E-2</v>
      </c>
      <c r="AS1" s="813">
        <v>3.5000000000000003E-2</v>
      </c>
      <c r="AT1" s="813">
        <v>3.5000000000000003E-2</v>
      </c>
      <c r="AU1" s="813">
        <v>3.5000000000000003E-2</v>
      </c>
      <c r="AV1" s="813">
        <v>3.5000000000000003E-2</v>
      </c>
      <c r="AW1" s="813">
        <v>3.5000000000000003E-2</v>
      </c>
      <c r="AX1" s="813">
        <v>3.5000000000000003E-2</v>
      </c>
      <c r="AY1" s="813">
        <v>3.5000000000000003E-2</v>
      </c>
      <c r="AZ1" s="813">
        <v>3.5000000000000003E-2</v>
      </c>
      <c r="BA1" s="813">
        <v>3.5000000000000003E-2</v>
      </c>
      <c r="BB1" s="813">
        <v>0.03</v>
      </c>
      <c r="BC1" s="813">
        <v>0.03</v>
      </c>
      <c r="BD1" s="813">
        <v>0.03</v>
      </c>
      <c r="BE1" s="813">
        <v>0.03</v>
      </c>
      <c r="BF1" s="813">
        <v>0.03</v>
      </c>
      <c r="BG1" s="813">
        <v>0.03</v>
      </c>
      <c r="BH1" s="813">
        <v>0.03</v>
      </c>
      <c r="BI1" s="813">
        <v>0.03</v>
      </c>
      <c r="BJ1" s="813">
        <v>0.03</v>
      </c>
      <c r="BK1" s="813">
        <v>0.03</v>
      </c>
      <c r="BL1" s="813">
        <v>0.03</v>
      </c>
      <c r="BM1" s="813">
        <v>0.03</v>
      </c>
      <c r="BN1" s="813">
        <v>0.03</v>
      </c>
      <c r="BO1" s="813">
        <v>0.03</v>
      </c>
      <c r="BP1" s="813">
        <v>0.03</v>
      </c>
      <c r="BQ1" s="813">
        <v>0.03</v>
      </c>
      <c r="BR1" s="813">
        <v>0.03</v>
      </c>
      <c r="BS1" s="813">
        <v>0.03</v>
      </c>
      <c r="BT1" s="813">
        <v>0.03</v>
      </c>
      <c r="BU1" s="813">
        <v>0.03</v>
      </c>
      <c r="BV1" s="813">
        <v>0.03</v>
      </c>
      <c r="BW1" s="813">
        <v>0.03</v>
      </c>
      <c r="BX1" s="813">
        <v>0.03</v>
      </c>
      <c r="BY1" s="813">
        <v>0.03</v>
      </c>
      <c r="BZ1" s="813">
        <v>0.03</v>
      </c>
      <c r="CA1" s="813">
        <v>0.03</v>
      </c>
      <c r="CB1" s="813">
        <v>0.03</v>
      </c>
      <c r="CC1" s="813">
        <v>0.03</v>
      </c>
      <c r="CD1" s="813">
        <v>0.03</v>
      </c>
      <c r="CE1" s="813">
        <v>0.03</v>
      </c>
      <c r="CF1" s="813">
        <v>0.03</v>
      </c>
      <c r="CG1" s="813">
        <v>0.03</v>
      </c>
      <c r="CH1" s="813">
        <v>0.03</v>
      </c>
      <c r="CI1" s="813">
        <v>0.03</v>
      </c>
      <c r="CJ1" s="813">
        <v>0.03</v>
      </c>
      <c r="CK1" s="813">
        <v>0.03</v>
      </c>
      <c r="CL1" s="813">
        <v>0.03</v>
      </c>
      <c r="CM1" s="813">
        <v>0.03</v>
      </c>
      <c r="CN1" s="813">
        <v>0.03</v>
      </c>
      <c r="CO1" s="813">
        <v>0.03</v>
      </c>
      <c r="CP1" s="813">
        <v>0.03</v>
      </c>
      <c r="CQ1" s="813">
        <v>0.03</v>
      </c>
      <c r="CR1" s="813">
        <v>0.03</v>
      </c>
      <c r="CS1" s="813">
        <v>0.03</v>
      </c>
      <c r="CT1" s="813">
        <v>0.03</v>
      </c>
      <c r="CU1" s="813">
        <v>2.5000000000000001E-2</v>
      </c>
      <c r="CV1" s="813">
        <v>2.5000000000000001E-2</v>
      </c>
      <c r="CW1" s="813">
        <v>2.5000000000000001E-2</v>
      </c>
      <c r="CX1" s="813">
        <v>2.5000000000000001E-2</v>
      </c>
      <c r="CY1" s="813">
        <v>2.5000000000000001E-2</v>
      </c>
      <c r="CZ1" s="685">
        <v>2.5000000000000001E-2</v>
      </c>
      <c r="DA1" s="685">
        <v>2.5000000000000001E-2</v>
      </c>
      <c r="DB1" s="685">
        <v>2.5000000000000001E-2</v>
      </c>
      <c r="DC1" s="685">
        <v>2.5000000000000001E-2</v>
      </c>
      <c r="DD1" s="685">
        <v>2.5000000000000001E-2</v>
      </c>
      <c r="DE1" s="685">
        <v>2.5000000000000001E-2</v>
      </c>
      <c r="DF1" s="685">
        <v>2.5000000000000001E-2</v>
      </c>
      <c r="DG1" s="685">
        <v>2.5000000000000001E-2</v>
      </c>
      <c r="DH1" s="685">
        <v>2.5000000000000001E-2</v>
      </c>
      <c r="DI1" s="685">
        <v>2.5000000000000001E-2</v>
      </c>
      <c r="DJ1" s="685">
        <v>2.5000000000000001E-2</v>
      </c>
      <c r="DK1" s="685">
        <v>2.5000000000000001E-2</v>
      </c>
      <c r="DL1" s="685">
        <v>2.5000000000000001E-2</v>
      </c>
      <c r="DM1" s="685">
        <v>2.5000000000000001E-2</v>
      </c>
      <c r="DN1" s="685">
        <v>2.5000000000000001E-2</v>
      </c>
      <c r="DO1" s="685">
        <v>2.5000000000000001E-2</v>
      </c>
      <c r="DP1" s="685">
        <v>2.5000000000000001E-2</v>
      </c>
      <c r="DQ1" s="685">
        <v>2.5000000000000001E-2</v>
      </c>
      <c r="DR1" s="685">
        <v>2.5000000000000001E-2</v>
      </c>
      <c r="DS1" s="685">
        <v>2.5000000000000001E-2</v>
      </c>
      <c r="DT1" s="685">
        <v>2.5000000000000001E-2</v>
      </c>
      <c r="DU1" s="685">
        <v>2.5000000000000001E-2</v>
      </c>
      <c r="DV1" s="685">
        <v>2.5000000000000001E-2</v>
      </c>
      <c r="DW1" s="685">
        <v>2.5000000000000001E-2</v>
      </c>
      <c r="DX1" s="681"/>
    </row>
    <row r="2" spans="2:128" ht="18" customHeight="1" x14ac:dyDescent="0.25">
      <c r="B2" s="687" t="s">
        <v>359</v>
      </c>
      <c r="C2" s="680"/>
      <c r="D2" s="680"/>
      <c r="E2" s="680"/>
      <c r="F2" s="680"/>
      <c r="G2" s="680"/>
      <c r="H2" s="680"/>
      <c r="I2" s="680"/>
      <c r="J2" s="680"/>
      <c r="K2" s="680"/>
      <c r="L2" s="680"/>
      <c r="M2" s="680"/>
      <c r="N2" s="680"/>
      <c r="O2" s="680"/>
      <c r="P2" s="680"/>
      <c r="Q2" s="680"/>
      <c r="R2" s="681"/>
      <c r="S2" s="681"/>
      <c r="T2" s="681"/>
      <c r="U2" s="682" t="s">
        <v>360</v>
      </c>
      <c r="V2" s="826">
        <v>80</v>
      </c>
      <c r="W2" s="983"/>
      <c r="X2" s="814">
        <v>1</v>
      </c>
      <c r="Y2" s="814">
        <f>IF(Y3&gt;$V2,0,X2/(1+Y1))</f>
        <v>0.96618357487922713</v>
      </c>
      <c r="Z2" s="814">
        <f t="shared" ref="Z2:CK2" si="0">IF(Z3&gt;$V2,0,Y2/(1+Z1))</f>
        <v>0.93351070036640305</v>
      </c>
      <c r="AA2" s="814">
        <f t="shared" si="0"/>
        <v>0.90194270566802237</v>
      </c>
      <c r="AB2" s="814">
        <f t="shared" si="0"/>
        <v>0.87144222769857238</v>
      </c>
      <c r="AC2" s="814">
        <f t="shared" si="0"/>
        <v>0.84197316685852408</v>
      </c>
      <c r="AD2" s="814">
        <f t="shared" si="0"/>
        <v>0.81350064430775282</v>
      </c>
      <c r="AE2" s="814">
        <f t="shared" si="0"/>
        <v>0.78599096068381924</v>
      </c>
      <c r="AF2" s="814">
        <f t="shared" si="0"/>
        <v>0.75941155621625056</v>
      </c>
      <c r="AG2" s="814">
        <f t="shared" si="0"/>
        <v>0.73373097218961414</v>
      </c>
      <c r="AH2" s="814">
        <f t="shared" si="0"/>
        <v>0.70891881370977217</v>
      </c>
      <c r="AI2" s="814">
        <f t="shared" si="0"/>
        <v>0.68494571372924851</v>
      </c>
      <c r="AJ2" s="814">
        <f t="shared" si="0"/>
        <v>0.66178329828912907</v>
      </c>
      <c r="AK2" s="814">
        <f t="shared" si="0"/>
        <v>0.63940415293635666</v>
      </c>
      <c r="AL2" s="814">
        <f t="shared" si="0"/>
        <v>0.61778179027667313</v>
      </c>
      <c r="AM2" s="814">
        <f t="shared" si="0"/>
        <v>0.59689061862480497</v>
      </c>
      <c r="AN2" s="814">
        <f t="shared" si="0"/>
        <v>0.57670591171478747</v>
      </c>
      <c r="AO2" s="814">
        <f t="shared" si="0"/>
        <v>0.55720377943457733</v>
      </c>
      <c r="AP2" s="814">
        <f t="shared" si="0"/>
        <v>0.53836113955031628</v>
      </c>
      <c r="AQ2" s="814">
        <f t="shared" si="0"/>
        <v>0.520155690386779</v>
      </c>
      <c r="AR2" s="814">
        <f t="shared" si="0"/>
        <v>0.50256588443167061</v>
      </c>
      <c r="AS2" s="814">
        <f t="shared" si="0"/>
        <v>0.48557090283253201</v>
      </c>
      <c r="AT2" s="814">
        <f t="shared" si="0"/>
        <v>0.46915063075606961</v>
      </c>
      <c r="AU2" s="814">
        <f t="shared" si="0"/>
        <v>0.45328563358074364</v>
      </c>
      <c r="AV2" s="814">
        <f t="shared" si="0"/>
        <v>0.43795713389443836</v>
      </c>
      <c r="AW2" s="814">
        <f t="shared" si="0"/>
        <v>0.42314698926998878</v>
      </c>
      <c r="AX2" s="814">
        <f t="shared" si="0"/>
        <v>0.40883767079225974</v>
      </c>
      <c r="AY2" s="814">
        <f t="shared" si="0"/>
        <v>0.39501224231136212</v>
      </c>
      <c r="AZ2" s="814">
        <f t="shared" si="0"/>
        <v>0.38165434039745133</v>
      </c>
      <c r="BA2" s="814">
        <f t="shared" si="0"/>
        <v>0.36874815497338298</v>
      </c>
      <c r="BB2" s="814">
        <f t="shared" si="0"/>
        <v>0.35800791744988636</v>
      </c>
      <c r="BC2" s="814">
        <f t="shared" si="0"/>
        <v>0.34758050237853044</v>
      </c>
      <c r="BD2" s="814">
        <f t="shared" si="0"/>
        <v>0.33745679842575771</v>
      </c>
      <c r="BE2" s="814">
        <f t="shared" si="0"/>
        <v>0.32762795963665797</v>
      </c>
      <c r="BF2" s="814">
        <f t="shared" si="0"/>
        <v>0.31808539770549316</v>
      </c>
      <c r="BG2" s="814">
        <f t="shared" si="0"/>
        <v>0.30882077447135259</v>
      </c>
      <c r="BH2" s="814">
        <f t="shared" si="0"/>
        <v>0.29982599463238113</v>
      </c>
      <c r="BI2" s="814">
        <f t="shared" si="0"/>
        <v>0.29109319867221467</v>
      </c>
      <c r="BJ2" s="814">
        <f t="shared" si="0"/>
        <v>0.2826147559924414</v>
      </c>
      <c r="BK2" s="814">
        <f t="shared" si="0"/>
        <v>0.27438325824508875</v>
      </c>
      <c r="BL2" s="814">
        <f t="shared" si="0"/>
        <v>0.26639151285930945</v>
      </c>
      <c r="BM2" s="814">
        <f t="shared" si="0"/>
        <v>0.25863253675661113</v>
      </c>
      <c r="BN2" s="814">
        <f t="shared" si="0"/>
        <v>0.25109955024913699</v>
      </c>
      <c r="BO2" s="814">
        <f t="shared" si="0"/>
        <v>0.24378597111566697</v>
      </c>
      <c r="BP2" s="814">
        <f t="shared" si="0"/>
        <v>0.23668540885016209</v>
      </c>
      <c r="BQ2" s="814">
        <f t="shared" si="0"/>
        <v>0.22979165907782728</v>
      </c>
      <c r="BR2" s="814">
        <f t="shared" si="0"/>
        <v>0.22309869813381289</v>
      </c>
      <c r="BS2" s="814">
        <f t="shared" si="0"/>
        <v>0.21660067779981834</v>
      </c>
      <c r="BT2" s="814">
        <f t="shared" si="0"/>
        <v>0.21029192019399839</v>
      </c>
      <c r="BU2" s="814">
        <f t="shared" si="0"/>
        <v>0.20416691280970717</v>
      </c>
      <c r="BV2" s="814">
        <f t="shared" si="0"/>
        <v>0.19822030369874483</v>
      </c>
      <c r="BW2" s="814">
        <f t="shared" si="0"/>
        <v>0.19244689679489788</v>
      </c>
      <c r="BX2" s="814">
        <f t="shared" si="0"/>
        <v>0.18684164737368725</v>
      </c>
      <c r="BY2" s="814">
        <f t="shared" si="0"/>
        <v>0.18139965764435656</v>
      </c>
      <c r="BZ2" s="814">
        <f t="shared" si="0"/>
        <v>0.17611617247024908</v>
      </c>
      <c r="CA2" s="814">
        <f t="shared" si="0"/>
        <v>0.17098657521383406</v>
      </c>
      <c r="CB2" s="814">
        <f t="shared" si="0"/>
        <v>0.1660063837027515</v>
      </c>
      <c r="CC2" s="814">
        <f t="shared" si="0"/>
        <v>0.16117124631335097</v>
      </c>
      <c r="CD2" s="814">
        <f t="shared" si="0"/>
        <v>0.15647693816830191</v>
      </c>
      <c r="CE2" s="814">
        <f t="shared" si="0"/>
        <v>0.1519193574449533</v>
      </c>
      <c r="CF2" s="814">
        <f t="shared" si="0"/>
        <v>0.1474945217912168</v>
      </c>
      <c r="CG2" s="814">
        <f t="shared" si="0"/>
        <v>0.14319856484584156</v>
      </c>
      <c r="CH2" s="814">
        <f t="shared" si="0"/>
        <v>0.13902773286004036</v>
      </c>
      <c r="CI2" s="814">
        <f t="shared" si="0"/>
        <v>0.13497838141751492</v>
      </c>
      <c r="CJ2" s="814">
        <f t="shared" si="0"/>
        <v>0.13104697225001449</v>
      </c>
      <c r="CK2" s="814">
        <f t="shared" si="0"/>
        <v>0.12723007014564514</v>
      </c>
      <c r="CL2" s="814">
        <f t="shared" ref="CL2:CY2" si="1">IF(CL3&gt;$V2,0,CK2/(1+CL1))</f>
        <v>0.12352433994722828</v>
      </c>
      <c r="CM2" s="814">
        <f t="shared" si="1"/>
        <v>0.11992654363808571</v>
      </c>
      <c r="CN2" s="814">
        <f t="shared" si="1"/>
        <v>0.11643353751270456</v>
      </c>
      <c r="CO2" s="814">
        <f t="shared" si="1"/>
        <v>0.11304226942981026</v>
      </c>
      <c r="CP2" s="814">
        <f t="shared" si="1"/>
        <v>0.10974977614544684</v>
      </c>
      <c r="CQ2" s="814">
        <f t="shared" si="1"/>
        <v>0.10655318072373479</v>
      </c>
      <c r="CR2" s="814">
        <f t="shared" si="1"/>
        <v>0.10344969002304348</v>
      </c>
      <c r="CS2" s="814">
        <f t="shared" si="1"/>
        <v>0.10043659225538201</v>
      </c>
      <c r="CT2" s="814">
        <f t="shared" si="1"/>
        <v>9.7511254616875737E-2</v>
      </c>
      <c r="CU2" s="814">
        <f t="shared" si="1"/>
        <v>9.5132931333537313E-2</v>
      </c>
      <c r="CV2" s="814">
        <f t="shared" si="1"/>
        <v>9.2812615935158368E-2</v>
      </c>
      <c r="CW2" s="814">
        <f t="shared" si="1"/>
        <v>9.0548893595276458E-2</v>
      </c>
      <c r="CX2" s="814">
        <f t="shared" si="1"/>
        <v>8.834038399539168E-2</v>
      </c>
      <c r="CY2" s="814">
        <f t="shared" si="1"/>
        <v>8.6185740483308959E-2</v>
      </c>
      <c r="CZ2" s="688" t="s">
        <v>361</v>
      </c>
      <c r="DA2" s="681"/>
      <c r="DB2" s="681"/>
      <c r="DC2" s="681"/>
      <c r="DD2" s="681"/>
      <c r="DE2" s="681"/>
      <c r="DF2" s="681"/>
      <c r="DG2" s="681"/>
      <c r="DH2" s="681"/>
      <c r="DI2" s="681"/>
      <c r="DJ2" s="681"/>
      <c r="DK2" s="681"/>
      <c r="DL2" s="681"/>
      <c r="DM2" s="681"/>
      <c r="DN2" s="681"/>
      <c r="DO2" s="681"/>
      <c r="DP2" s="681"/>
      <c r="DQ2" s="681"/>
      <c r="DR2" s="681"/>
      <c r="DS2" s="681"/>
      <c r="DT2" s="681"/>
      <c r="DU2" s="681"/>
      <c r="DV2" s="681"/>
      <c r="DW2" s="681"/>
      <c r="DX2" s="681"/>
    </row>
    <row r="3" spans="2:128" ht="15.75" thickBot="1" x14ac:dyDescent="0.25">
      <c r="B3" s="689"/>
      <c r="C3" s="690"/>
      <c r="D3" s="691"/>
      <c r="E3" s="691"/>
      <c r="F3" s="691"/>
      <c r="G3" s="691"/>
      <c r="H3" s="692"/>
      <c r="I3" s="691"/>
      <c r="J3" s="691"/>
      <c r="K3" s="691"/>
      <c r="L3" s="692"/>
      <c r="M3" s="692"/>
      <c r="N3" s="692"/>
      <c r="O3" s="692"/>
      <c r="P3" s="692"/>
      <c r="Q3" s="692"/>
      <c r="R3" s="692"/>
      <c r="S3" s="693"/>
      <c r="T3" s="693"/>
      <c r="U3" s="692"/>
      <c r="V3" s="694"/>
      <c r="W3" s="984"/>
      <c r="X3" s="815">
        <v>1</v>
      </c>
      <c r="Y3" s="815">
        <f>X3+1</f>
        <v>2</v>
      </c>
      <c r="Z3" s="815">
        <f t="shared" ref="Z3:CK3" si="2">Y3+1</f>
        <v>3</v>
      </c>
      <c r="AA3" s="815">
        <f t="shared" si="2"/>
        <v>4</v>
      </c>
      <c r="AB3" s="815">
        <f t="shared" si="2"/>
        <v>5</v>
      </c>
      <c r="AC3" s="815">
        <f t="shared" si="2"/>
        <v>6</v>
      </c>
      <c r="AD3" s="815">
        <f t="shared" si="2"/>
        <v>7</v>
      </c>
      <c r="AE3" s="815">
        <f t="shared" si="2"/>
        <v>8</v>
      </c>
      <c r="AF3" s="815">
        <f t="shared" si="2"/>
        <v>9</v>
      </c>
      <c r="AG3" s="815">
        <f t="shared" si="2"/>
        <v>10</v>
      </c>
      <c r="AH3" s="815">
        <f t="shared" si="2"/>
        <v>11</v>
      </c>
      <c r="AI3" s="815">
        <f t="shared" si="2"/>
        <v>12</v>
      </c>
      <c r="AJ3" s="815">
        <f t="shared" si="2"/>
        <v>13</v>
      </c>
      <c r="AK3" s="815">
        <f t="shared" si="2"/>
        <v>14</v>
      </c>
      <c r="AL3" s="815">
        <f t="shared" si="2"/>
        <v>15</v>
      </c>
      <c r="AM3" s="815">
        <f t="shared" si="2"/>
        <v>16</v>
      </c>
      <c r="AN3" s="815">
        <f t="shared" si="2"/>
        <v>17</v>
      </c>
      <c r="AO3" s="815">
        <f t="shared" si="2"/>
        <v>18</v>
      </c>
      <c r="AP3" s="815">
        <f t="shared" si="2"/>
        <v>19</v>
      </c>
      <c r="AQ3" s="815">
        <f t="shared" si="2"/>
        <v>20</v>
      </c>
      <c r="AR3" s="815">
        <f t="shared" si="2"/>
        <v>21</v>
      </c>
      <c r="AS3" s="815">
        <f t="shared" si="2"/>
        <v>22</v>
      </c>
      <c r="AT3" s="815">
        <f t="shared" si="2"/>
        <v>23</v>
      </c>
      <c r="AU3" s="815">
        <f t="shared" si="2"/>
        <v>24</v>
      </c>
      <c r="AV3" s="815">
        <f t="shared" si="2"/>
        <v>25</v>
      </c>
      <c r="AW3" s="815">
        <f t="shared" si="2"/>
        <v>26</v>
      </c>
      <c r="AX3" s="815">
        <f t="shared" si="2"/>
        <v>27</v>
      </c>
      <c r="AY3" s="815">
        <f t="shared" si="2"/>
        <v>28</v>
      </c>
      <c r="AZ3" s="815">
        <f t="shared" si="2"/>
        <v>29</v>
      </c>
      <c r="BA3" s="815">
        <f t="shared" si="2"/>
        <v>30</v>
      </c>
      <c r="BB3" s="815">
        <f t="shared" si="2"/>
        <v>31</v>
      </c>
      <c r="BC3" s="815">
        <f t="shared" si="2"/>
        <v>32</v>
      </c>
      <c r="BD3" s="815">
        <f t="shared" si="2"/>
        <v>33</v>
      </c>
      <c r="BE3" s="815">
        <f t="shared" si="2"/>
        <v>34</v>
      </c>
      <c r="BF3" s="815">
        <f t="shared" si="2"/>
        <v>35</v>
      </c>
      <c r="BG3" s="815">
        <f t="shared" si="2"/>
        <v>36</v>
      </c>
      <c r="BH3" s="815">
        <f t="shared" si="2"/>
        <v>37</v>
      </c>
      <c r="BI3" s="815">
        <f t="shared" si="2"/>
        <v>38</v>
      </c>
      <c r="BJ3" s="815">
        <f t="shared" si="2"/>
        <v>39</v>
      </c>
      <c r="BK3" s="815">
        <f t="shared" si="2"/>
        <v>40</v>
      </c>
      <c r="BL3" s="815">
        <f t="shared" si="2"/>
        <v>41</v>
      </c>
      <c r="BM3" s="815">
        <f t="shared" si="2"/>
        <v>42</v>
      </c>
      <c r="BN3" s="815">
        <f t="shared" si="2"/>
        <v>43</v>
      </c>
      <c r="BO3" s="815">
        <f t="shared" si="2"/>
        <v>44</v>
      </c>
      <c r="BP3" s="815">
        <f t="shared" si="2"/>
        <v>45</v>
      </c>
      <c r="BQ3" s="815">
        <f t="shared" si="2"/>
        <v>46</v>
      </c>
      <c r="BR3" s="815">
        <f t="shared" si="2"/>
        <v>47</v>
      </c>
      <c r="BS3" s="815">
        <f t="shared" si="2"/>
        <v>48</v>
      </c>
      <c r="BT3" s="815">
        <f t="shared" si="2"/>
        <v>49</v>
      </c>
      <c r="BU3" s="815">
        <f t="shared" si="2"/>
        <v>50</v>
      </c>
      <c r="BV3" s="815">
        <f t="shared" si="2"/>
        <v>51</v>
      </c>
      <c r="BW3" s="815">
        <f t="shared" si="2"/>
        <v>52</v>
      </c>
      <c r="BX3" s="815">
        <f t="shared" si="2"/>
        <v>53</v>
      </c>
      <c r="BY3" s="815">
        <f t="shared" si="2"/>
        <v>54</v>
      </c>
      <c r="BZ3" s="815">
        <f t="shared" si="2"/>
        <v>55</v>
      </c>
      <c r="CA3" s="815">
        <f t="shared" si="2"/>
        <v>56</v>
      </c>
      <c r="CB3" s="815">
        <f t="shared" si="2"/>
        <v>57</v>
      </c>
      <c r="CC3" s="815">
        <f t="shared" si="2"/>
        <v>58</v>
      </c>
      <c r="CD3" s="815">
        <f t="shared" si="2"/>
        <v>59</v>
      </c>
      <c r="CE3" s="815">
        <f t="shared" si="2"/>
        <v>60</v>
      </c>
      <c r="CF3" s="815">
        <f t="shared" si="2"/>
        <v>61</v>
      </c>
      <c r="CG3" s="815">
        <f t="shared" si="2"/>
        <v>62</v>
      </c>
      <c r="CH3" s="815">
        <f t="shared" si="2"/>
        <v>63</v>
      </c>
      <c r="CI3" s="815">
        <f t="shared" si="2"/>
        <v>64</v>
      </c>
      <c r="CJ3" s="815">
        <f t="shared" si="2"/>
        <v>65</v>
      </c>
      <c r="CK3" s="815">
        <f t="shared" si="2"/>
        <v>66</v>
      </c>
      <c r="CL3" s="815">
        <f t="shared" ref="CL3:DW3" si="3">CK3+1</f>
        <v>67</v>
      </c>
      <c r="CM3" s="815">
        <f t="shared" si="3"/>
        <v>68</v>
      </c>
      <c r="CN3" s="815">
        <f t="shared" si="3"/>
        <v>69</v>
      </c>
      <c r="CO3" s="815">
        <f t="shared" si="3"/>
        <v>70</v>
      </c>
      <c r="CP3" s="815">
        <f t="shared" si="3"/>
        <v>71</v>
      </c>
      <c r="CQ3" s="815">
        <f t="shared" si="3"/>
        <v>72</v>
      </c>
      <c r="CR3" s="815">
        <f t="shared" si="3"/>
        <v>73</v>
      </c>
      <c r="CS3" s="815">
        <f t="shared" si="3"/>
        <v>74</v>
      </c>
      <c r="CT3" s="815">
        <f t="shared" si="3"/>
        <v>75</v>
      </c>
      <c r="CU3" s="815">
        <f t="shared" si="3"/>
        <v>76</v>
      </c>
      <c r="CV3" s="815">
        <f t="shared" si="3"/>
        <v>77</v>
      </c>
      <c r="CW3" s="815">
        <f t="shared" si="3"/>
        <v>78</v>
      </c>
      <c r="CX3" s="815">
        <f t="shared" si="3"/>
        <v>79</v>
      </c>
      <c r="CY3" s="815">
        <f t="shared" si="3"/>
        <v>80</v>
      </c>
      <c r="CZ3" s="695">
        <f t="shared" si="3"/>
        <v>81</v>
      </c>
      <c r="DA3" s="695">
        <f t="shared" si="3"/>
        <v>82</v>
      </c>
      <c r="DB3" s="695">
        <f t="shared" si="3"/>
        <v>83</v>
      </c>
      <c r="DC3" s="695">
        <f t="shared" si="3"/>
        <v>84</v>
      </c>
      <c r="DD3" s="695">
        <f t="shared" si="3"/>
        <v>85</v>
      </c>
      <c r="DE3" s="695">
        <f t="shared" si="3"/>
        <v>86</v>
      </c>
      <c r="DF3" s="695">
        <f t="shared" si="3"/>
        <v>87</v>
      </c>
      <c r="DG3" s="695">
        <f t="shared" si="3"/>
        <v>88</v>
      </c>
      <c r="DH3" s="695">
        <f t="shared" si="3"/>
        <v>89</v>
      </c>
      <c r="DI3" s="695">
        <f t="shared" si="3"/>
        <v>90</v>
      </c>
      <c r="DJ3" s="695">
        <f t="shared" si="3"/>
        <v>91</v>
      </c>
      <c r="DK3" s="695">
        <f t="shared" si="3"/>
        <v>92</v>
      </c>
      <c r="DL3" s="695">
        <f t="shared" si="3"/>
        <v>93</v>
      </c>
      <c r="DM3" s="695">
        <f t="shared" si="3"/>
        <v>94</v>
      </c>
      <c r="DN3" s="695">
        <f t="shared" si="3"/>
        <v>95</v>
      </c>
      <c r="DO3" s="695">
        <f t="shared" si="3"/>
        <v>96</v>
      </c>
      <c r="DP3" s="695">
        <f t="shared" si="3"/>
        <v>97</v>
      </c>
      <c r="DQ3" s="695">
        <f t="shared" si="3"/>
        <v>98</v>
      </c>
      <c r="DR3" s="695">
        <f t="shared" si="3"/>
        <v>99</v>
      </c>
      <c r="DS3" s="695">
        <f t="shared" si="3"/>
        <v>100</v>
      </c>
      <c r="DT3" s="695">
        <f t="shared" si="3"/>
        <v>101</v>
      </c>
      <c r="DU3" s="695">
        <f t="shared" si="3"/>
        <v>102</v>
      </c>
      <c r="DV3" s="695">
        <f t="shared" si="3"/>
        <v>103</v>
      </c>
      <c r="DW3" s="695">
        <f t="shared" si="3"/>
        <v>104</v>
      </c>
      <c r="DX3" s="681"/>
    </row>
    <row r="4" spans="2:128" s="825" customFormat="1" ht="51.75" thickBot="1" x14ac:dyDescent="0.25">
      <c r="B4" s="819" t="s">
        <v>109</v>
      </c>
      <c r="C4" s="696" t="s">
        <v>362</v>
      </c>
      <c r="D4" s="697" t="s">
        <v>363</v>
      </c>
      <c r="E4" s="698" t="s">
        <v>364</v>
      </c>
      <c r="F4" s="699" t="s">
        <v>365</v>
      </c>
      <c r="G4" s="699" t="s">
        <v>366</v>
      </c>
      <c r="H4" s="699" t="s">
        <v>367</v>
      </c>
      <c r="I4" s="699" t="s">
        <v>368</v>
      </c>
      <c r="J4" s="699" t="s">
        <v>369</v>
      </c>
      <c r="K4" s="699" t="s">
        <v>370</v>
      </c>
      <c r="L4" s="700" t="s">
        <v>371</v>
      </c>
      <c r="M4" s="700" t="s">
        <v>372</v>
      </c>
      <c r="N4" s="700" t="s">
        <v>373</v>
      </c>
      <c r="O4" s="700" t="s">
        <v>374</v>
      </c>
      <c r="P4" s="700" t="s">
        <v>375</v>
      </c>
      <c r="Q4" s="700" t="s">
        <v>376</v>
      </c>
      <c r="R4" s="701" t="s">
        <v>377</v>
      </c>
      <c r="S4" s="702" t="s">
        <v>378</v>
      </c>
      <c r="T4" s="703" t="s">
        <v>379</v>
      </c>
      <c r="U4" s="704" t="s">
        <v>380</v>
      </c>
      <c r="V4" s="705" t="s">
        <v>110</v>
      </c>
      <c r="W4" s="816" t="s">
        <v>137</v>
      </c>
      <c r="X4" s="817" t="s">
        <v>381</v>
      </c>
      <c r="Y4" s="818" t="s">
        <v>382</v>
      </c>
      <c r="Z4" s="818" t="s">
        <v>383</v>
      </c>
      <c r="AA4" s="818" t="s">
        <v>384</v>
      </c>
      <c r="AB4" s="818" t="s">
        <v>385</v>
      </c>
      <c r="AC4" s="818" t="s">
        <v>386</v>
      </c>
      <c r="AD4" s="818" t="s">
        <v>387</v>
      </c>
      <c r="AE4" s="818" t="s">
        <v>388</v>
      </c>
      <c r="AF4" s="818" t="s">
        <v>389</v>
      </c>
      <c r="AG4" s="818" t="s">
        <v>390</v>
      </c>
      <c r="AH4" s="818" t="s">
        <v>391</v>
      </c>
      <c r="AI4" s="818" t="s">
        <v>392</v>
      </c>
      <c r="AJ4" s="818" t="s">
        <v>393</v>
      </c>
      <c r="AK4" s="818" t="s">
        <v>394</v>
      </c>
      <c r="AL4" s="818" t="s">
        <v>395</v>
      </c>
      <c r="AM4" s="818" t="s">
        <v>396</v>
      </c>
      <c r="AN4" s="818" t="s">
        <v>397</v>
      </c>
      <c r="AO4" s="818" t="s">
        <v>398</v>
      </c>
      <c r="AP4" s="818" t="s">
        <v>399</v>
      </c>
      <c r="AQ4" s="818" t="s">
        <v>400</v>
      </c>
      <c r="AR4" s="818" t="s">
        <v>401</v>
      </c>
      <c r="AS4" s="818" t="s">
        <v>402</v>
      </c>
      <c r="AT4" s="818" t="s">
        <v>403</v>
      </c>
      <c r="AU4" s="818" t="s">
        <v>404</v>
      </c>
      <c r="AV4" s="818" t="s">
        <v>405</v>
      </c>
      <c r="AW4" s="818" t="s">
        <v>406</v>
      </c>
      <c r="AX4" s="818" t="s">
        <v>407</v>
      </c>
      <c r="AY4" s="818" t="s">
        <v>408</v>
      </c>
      <c r="AZ4" s="818" t="s">
        <v>409</v>
      </c>
      <c r="BA4" s="818" t="s">
        <v>410</v>
      </c>
      <c r="BB4" s="818" t="s">
        <v>411</v>
      </c>
      <c r="BC4" s="818" t="s">
        <v>412</v>
      </c>
      <c r="BD4" s="818" t="s">
        <v>413</v>
      </c>
      <c r="BE4" s="818" t="s">
        <v>414</v>
      </c>
      <c r="BF4" s="818" t="s">
        <v>415</v>
      </c>
      <c r="BG4" s="818" t="s">
        <v>416</v>
      </c>
      <c r="BH4" s="818" t="s">
        <v>417</v>
      </c>
      <c r="BI4" s="818" t="s">
        <v>418</v>
      </c>
      <c r="BJ4" s="818" t="s">
        <v>419</v>
      </c>
      <c r="BK4" s="818" t="s">
        <v>420</v>
      </c>
      <c r="BL4" s="818" t="s">
        <v>421</v>
      </c>
      <c r="BM4" s="818" t="s">
        <v>422</v>
      </c>
      <c r="BN4" s="818" t="s">
        <v>423</v>
      </c>
      <c r="BO4" s="818" t="s">
        <v>424</v>
      </c>
      <c r="BP4" s="818" t="s">
        <v>425</v>
      </c>
      <c r="BQ4" s="818" t="s">
        <v>426</v>
      </c>
      <c r="BR4" s="818" t="s">
        <v>427</v>
      </c>
      <c r="BS4" s="818" t="s">
        <v>428</v>
      </c>
      <c r="BT4" s="818" t="s">
        <v>429</v>
      </c>
      <c r="BU4" s="818" t="s">
        <v>430</v>
      </c>
      <c r="BV4" s="818" t="s">
        <v>431</v>
      </c>
      <c r="BW4" s="818" t="s">
        <v>432</v>
      </c>
      <c r="BX4" s="818" t="s">
        <v>433</v>
      </c>
      <c r="BY4" s="818" t="s">
        <v>434</v>
      </c>
      <c r="BZ4" s="818" t="s">
        <v>435</v>
      </c>
      <c r="CA4" s="818" t="s">
        <v>436</v>
      </c>
      <c r="CB4" s="818" t="s">
        <v>437</v>
      </c>
      <c r="CC4" s="818" t="s">
        <v>438</v>
      </c>
      <c r="CD4" s="818" t="s">
        <v>439</v>
      </c>
      <c r="CE4" s="820" t="s">
        <v>440</v>
      </c>
      <c r="CF4" s="818" t="s">
        <v>441</v>
      </c>
      <c r="CG4" s="818" t="s">
        <v>442</v>
      </c>
      <c r="CH4" s="818" t="s">
        <v>443</v>
      </c>
      <c r="CI4" s="818" t="s">
        <v>444</v>
      </c>
      <c r="CJ4" s="818" t="s">
        <v>445</v>
      </c>
      <c r="CK4" s="818" t="s">
        <v>446</v>
      </c>
      <c r="CL4" s="818" t="s">
        <v>447</v>
      </c>
      <c r="CM4" s="818" t="s">
        <v>448</v>
      </c>
      <c r="CN4" s="818" t="s">
        <v>449</v>
      </c>
      <c r="CO4" s="818" t="s">
        <v>450</v>
      </c>
      <c r="CP4" s="818" t="s">
        <v>451</v>
      </c>
      <c r="CQ4" s="818" t="s">
        <v>452</v>
      </c>
      <c r="CR4" s="818" t="s">
        <v>453</v>
      </c>
      <c r="CS4" s="818" t="s">
        <v>454</v>
      </c>
      <c r="CT4" s="818" t="s">
        <v>455</v>
      </c>
      <c r="CU4" s="818" t="s">
        <v>456</v>
      </c>
      <c r="CV4" s="818" t="s">
        <v>457</v>
      </c>
      <c r="CW4" s="818" t="s">
        <v>458</v>
      </c>
      <c r="CX4" s="818" t="s">
        <v>459</v>
      </c>
      <c r="CY4" s="821" t="s">
        <v>460</v>
      </c>
      <c r="CZ4" s="822" t="s">
        <v>461</v>
      </c>
      <c r="DA4" s="822" t="s">
        <v>462</v>
      </c>
      <c r="DB4" s="822" t="s">
        <v>463</v>
      </c>
      <c r="DC4" s="822" t="s">
        <v>464</v>
      </c>
      <c r="DD4" s="822" t="s">
        <v>465</v>
      </c>
      <c r="DE4" s="822" t="s">
        <v>466</v>
      </c>
      <c r="DF4" s="822" t="s">
        <v>467</v>
      </c>
      <c r="DG4" s="822" t="s">
        <v>468</v>
      </c>
      <c r="DH4" s="822" t="s">
        <v>469</v>
      </c>
      <c r="DI4" s="822" t="s">
        <v>470</v>
      </c>
      <c r="DJ4" s="822" t="s">
        <v>471</v>
      </c>
      <c r="DK4" s="822" t="s">
        <v>472</v>
      </c>
      <c r="DL4" s="822" t="s">
        <v>473</v>
      </c>
      <c r="DM4" s="822" t="s">
        <v>474</v>
      </c>
      <c r="DN4" s="822" t="s">
        <v>475</v>
      </c>
      <c r="DO4" s="822" t="s">
        <v>476</v>
      </c>
      <c r="DP4" s="822" t="s">
        <v>477</v>
      </c>
      <c r="DQ4" s="822" t="s">
        <v>478</v>
      </c>
      <c r="DR4" s="822" t="s">
        <v>479</v>
      </c>
      <c r="DS4" s="822" t="s">
        <v>480</v>
      </c>
      <c r="DT4" s="822" t="s">
        <v>481</v>
      </c>
      <c r="DU4" s="822" t="s">
        <v>482</v>
      </c>
      <c r="DV4" s="822" t="s">
        <v>483</v>
      </c>
      <c r="DW4" s="823" t="s">
        <v>484</v>
      </c>
      <c r="DX4" s="824"/>
    </row>
    <row r="5" spans="2:128" x14ac:dyDescent="0.2">
      <c r="B5" s="706" t="s">
        <v>485</v>
      </c>
      <c r="C5" s="707" t="s">
        <v>486</v>
      </c>
      <c r="D5" s="708"/>
      <c r="E5" s="709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1"/>
      <c r="S5" s="712"/>
      <c r="T5" s="713"/>
      <c r="U5" s="714"/>
      <c r="V5" s="709"/>
      <c r="W5" s="709"/>
      <c r="X5" s="715"/>
      <c r="Y5" s="715"/>
      <c r="Z5" s="715"/>
      <c r="AA5" s="715"/>
      <c r="AB5" s="715"/>
      <c r="AC5" s="716"/>
      <c r="AD5" s="716"/>
      <c r="AE5" s="716"/>
      <c r="AF5" s="716"/>
      <c r="AG5" s="716"/>
      <c r="AH5" s="716"/>
      <c r="AI5" s="716"/>
      <c r="AJ5" s="716"/>
      <c r="AK5" s="717"/>
      <c r="AL5" s="717"/>
      <c r="AM5" s="717"/>
      <c r="AN5" s="717"/>
      <c r="AO5" s="717"/>
      <c r="AP5" s="717"/>
      <c r="AQ5" s="717"/>
      <c r="AR5" s="717"/>
      <c r="AS5" s="717"/>
      <c r="AT5" s="717"/>
      <c r="AU5" s="717"/>
      <c r="AV5" s="717"/>
      <c r="AW5" s="717"/>
      <c r="AX5" s="717"/>
      <c r="AY5" s="717"/>
      <c r="AZ5" s="717"/>
      <c r="BA5" s="717"/>
      <c r="BB5" s="717"/>
      <c r="BC5" s="717"/>
      <c r="BD5" s="717"/>
      <c r="BE5" s="717"/>
      <c r="BF5" s="717"/>
      <c r="BG5" s="717"/>
      <c r="BH5" s="717"/>
      <c r="BI5" s="717"/>
      <c r="BJ5" s="717"/>
      <c r="BK5" s="717"/>
      <c r="BL5" s="717"/>
      <c r="BM5" s="717"/>
      <c r="BN5" s="717"/>
      <c r="BO5" s="717"/>
      <c r="BP5" s="717"/>
      <c r="BQ5" s="717"/>
      <c r="BR5" s="717"/>
      <c r="BS5" s="717"/>
      <c r="BT5" s="717"/>
      <c r="BU5" s="717"/>
      <c r="BV5" s="717"/>
      <c r="BW5" s="717"/>
      <c r="BX5" s="717"/>
      <c r="BY5" s="717"/>
      <c r="BZ5" s="717"/>
      <c r="CA5" s="717"/>
      <c r="CB5" s="717"/>
      <c r="CC5" s="717"/>
      <c r="CD5" s="717"/>
      <c r="CE5" s="717"/>
      <c r="CF5" s="717"/>
      <c r="CG5" s="717"/>
      <c r="CH5" s="718"/>
      <c r="CI5" s="717"/>
      <c r="CJ5" s="717"/>
      <c r="CK5" s="717"/>
      <c r="CL5" s="717"/>
      <c r="CM5" s="717"/>
      <c r="CN5" s="717"/>
      <c r="CO5" s="717"/>
      <c r="CP5" s="717"/>
      <c r="CQ5" s="717"/>
      <c r="CR5" s="717"/>
      <c r="CS5" s="717"/>
      <c r="CT5" s="717"/>
      <c r="CU5" s="717"/>
      <c r="CV5" s="717"/>
      <c r="CW5" s="717"/>
      <c r="CX5" s="717"/>
      <c r="CY5" s="719"/>
      <c r="CZ5" s="720"/>
      <c r="DA5" s="721"/>
      <c r="DB5" s="721"/>
      <c r="DC5" s="721"/>
      <c r="DD5" s="721"/>
      <c r="DE5" s="721"/>
      <c r="DF5" s="721"/>
      <c r="DG5" s="721"/>
      <c r="DH5" s="721"/>
      <c r="DI5" s="721"/>
      <c r="DJ5" s="721"/>
      <c r="DK5" s="721"/>
      <c r="DL5" s="721"/>
      <c r="DM5" s="721"/>
      <c r="DN5" s="721"/>
      <c r="DO5" s="721"/>
      <c r="DP5" s="721"/>
      <c r="DQ5" s="721"/>
      <c r="DR5" s="721"/>
      <c r="DS5" s="721"/>
      <c r="DT5" s="721"/>
      <c r="DU5" s="721"/>
      <c r="DV5" s="721"/>
      <c r="DW5" s="722"/>
      <c r="DX5" s="721"/>
    </row>
    <row r="6" spans="2:128" ht="25.5" x14ac:dyDescent="0.2">
      <c r="B6" s="723" t="s">
        <v>487</v>
      </c>
      <c r="C6" s="724" t="s">
        <v>488</v>
      </c>
      <c r="D6" s="725"/>
      <c r="E6" s="715"/>
      <c r="F6" s="726"/>
      <c r="G6" s="726"/>
      <c r="H6" s="727"/>
      <c r="I6" s="727"/>
      <c r="J6" s="727"/>
      <c r="K6" s="727"/>
      <c r="L6" s="727"/>
      <c r="M6" s="727"/>
      <c r="N6" s="727"/>
      <c r="O6" s="727"/>
      <c r="P6" s="727"/>
      <c r="Q6" s="727"/>
      <c r="R6" s="728"/>
      <c r="S6" s="712"/>
      <c r="T6" s="713"/>
      <c r="U6" s="729" t="s">
        <v>489</v>
      </c>
      <c r="V6" s="715"/>
      <c r="W6" s="715"/>
      <c r="X6" s="715">
        <f t="shared" ref="X6:BC6" si="4">SUMIF($C:$C,"58.1x",X:X)</f>
        <v>0</v>
      </c>
      <c r="Y6" s="715">
        <f t="shared" si="4"/>
        <v>0</v>
      </c>
      <c r="Z6" s="715">
        <f t="shared" si="4"/>
        <v>0</v>
      </c>
      <c r="AA6" s="715">
        <f t="shared" si="4"/>
        <v>0</v>
      </c>
      <c r="AB6" s="715">
        <f t="shared" si="4"/>
        <v>0</v>
      </c>
      <c r="AC6" s="715">
        <f t="shared" si="4"/>
        <v>0</v>
      </c>
      <c r="AD6" s="715">
        <f t="shared" si="4"/>
        <v>0</v>
      </c>
      <c r="AE6" s="715">
        <f t="shared" si="4"/>
        <v>0</v>
      </c>
      <c r="AF6" s="715">
        <f t="shared" si="4"/>
        <v>0</v>
      </c>
      <c r="AG6" s="715">
        <f t="shared" si="4"/>
        <v>0</v>
      </c>
      <c r="AH6" s="715">
        <f t="shared" si="4"/>
        <v>0</v>
      </c>
      <c r="AI6" s="715">
        <f t="shared" si="4"/>
        <v>0</v>
      </c>
      <c r="AJ6" s="715">
        <f t="shared" si="4"/>
        <v>0</v>
      </c>
      <c r="AK6" s="715">
        <f t="shared" si="4"/>
        <v>0</v>
      </c>
      <c r="AL6" s="715">
        <f t="shared" si="4"/>
        <v>0</v>
      </c>
      <c r="AM6" s="715">
        <f t="shared" si="4"/>
        <v>0</v>
      </c>
      <c r="AN6" s="715">
        <f t="shared" si="4"/>
        <v>0</v>
      </c>
      <c r="AO6" s="715">
        <f t="shared" si="4"/>
        <v>0</v>
      </c>
      <c r="AP6" s="715">
        <f t="shared" si="4"/>
        <v>0</v>
      </c>
      <c r="AQ6" s="715">
        <f t="shared" si="4"/>
        <v>0</v>
      </c>
      <c r="AR6" s="715">
        <f t="shared" si="4"/>
        <v>0</v>
      </c>
      <c r="AS6" s="715">
        <f t="shared" si="4"/>
        <v>0</v>
      </c>
      <c r="AT6" s="715">
        <f t="shared" si="4"/>
        <v>0</v>
      </c>
      <c r="AU6" s="715">
        <f t="shared" si="4"/>
        <v>0</v>
      </c>
      <c r="AV6" s="715">
        <f t="shared" si="4"/>
        <v>0</v>
      </c>
      <c r="AW6" s="715">
        <f t="shared" si="4"/>
        <v>0</v>
      </c>
      <c r="AX6" s="715">
        <f t="shared" si="4"/>
        <v>0</v>
      </c>
      <c r="AY6" s="715">
        <f t="shared" si="4"/>
        <v>0</v>
      </c>
      <c r="AZ6" s="715">
        <f t="shared" si="4"/>
        <v>0</v>
      </c>
      <c r="BA6" s="715">
        <f t="shared" si="4"/>
        <v>0</v>
      </c>
      <c r="BB6" s="715">
        <f t="shared" si="4"/>
        <v>0</v>
      </c>
      <c r="BC6" s="715">
        <f t="shared" si="4"/>
        <v>0</v>
      </c>
      <c r="BD6" s="715">
        <f t="shared" ref="BD6:CI6" si="5">SUMIF($C:$C,"58.1x",BD:BD)</f>
        <v>0</v>
      </c>
      <c r="BE6" s="715">
        <f t="shared" si="5"/>
        <v>0</v>
      </c>
      <c r="BF6" s="715">
        <f t="shared" si="5"/>
        <v>0</v>
      </c>
      <c r="BG6" s="715">
        <f t="shared" si="5"/>
        <v>0</v>
      </c>
      <c r="BH6" s="715">
        <f t="shared" si="5"/>
        <v>0</v>
      </c>
      <c r="BI6" s="715">
        <f t="shared" si="5"/>
        <v>0</v>
      </c>
      <c r="BJ6" s="715">
        <f t="shared" si="5"/>
        <v>0</v>
      </c>
      <c r="BK6" s="715">
        <f t="shared" si="5"/>
        <v>0</v>
      </c>
      <c r="BL6" s="715">
        <f t="shared" si="5"/>
        <v>0</v>
      </c>
      <c r="BM6" s="715">
        <f t="shared" si="5"/>
        <v>0</v>
      </c>
      <c r="BN6" s="715">
        <f t="shared" si="5"/>
        <v>0</v>
      </c>
      <c r="BO6" s="715">
        <f t="shared" si="5"/>
        <v>0</v>
      </c>
      <c r="BP6" s="715">
        <f t="shared" si="5"/>
        <v>0</v>
      </c>
      <c r="BQ6" s="715">
        <f t="shared" si="5"/>
        <v>0</v>
      </c>
      <c r="BR6" s="715">
        <f t="shared" si="5"/>
        <v>0</v>
      </c>
      <c r="BS6" s="715">
        <f t="shared" si="5"/>
        <v>0</v>
      </c>
      <c r="BT6" s="715">
        <f t="shared" si="5"/>
        <v>0</v>
      </c>
      <c r="BU6" s="715">
        <f t="shared" si="5"/>
        <v>0</v>
      </c>
      <c r="BV6" s="715">
        <f t="shared" si="5"/>
        <v>0</v>
      </c>
      <c r="BW6" s="715">
        <f t="shared" si="5"/>
        <v>0</v>
      </c>
      <c r="BX6" s="715">
        <f t="shared" si="5"/>
        <v>0</v>
      </c>
      <c r="BY6" s="715">
        <f t="shared" si="5"/>
        <v>0</v>
      </c>
      <c r="BZ6" s="715">
        <f t="shared" si="5"/>
        <v>0</v>
      </c>
      <c r="CA6" s="715">
        <f t="shared" si="5"/>
        <v>0</v>
      </c>
      <c r="CB6" s="715">
        <f t="shared" si="5"/>
        <v>0</v>
      </c>
      <c r="CC6" s="715">
        <f t="shared" si="5"/>
        <v>0</v>
      </c>
      <c r="CD6" s="715">
        <f t="shared" si="5"/>
        <v>0</v>
      </c>
      <c r="CE6" s="715">
        <f t="shared" si="5"/>
        <v>0</v>
      </c>
      <c r="CF6" s="715">
        <f t="shared" si="5"/>
        <v>0</v>
      </c>
      <c r="CG6" s="715">
        <f t="shared" si="5"/>
        <v>0</v>
      </c>
      <c r="CH6" s="715">
        <f t="shared" si="5"/>
        <v>0</v>
      </c>
      <c r="CI6" s="715">
        <f t="shared" si="5"/>
        <v>0</v>
      </c>
      <c r="CJ6" s="715">
        <f t="shared" ref="CJ6:DO6" si="6">SUMIF($C:$C,"58.1x",CJ:CJ)</f>
        <v>0</v>
      </c>
      <c r="CK6" s="715">
        <f t="shared" si="6"/>
        <v>0</v>
      </c>
      <c r="CL6" s="715">
        <f t="shared" si="6"/>
        <v>0</v>
      </c>
      <c r="CM6" s="715">
        <f t="shared" si="6"/>
        <v>0</v>
      </c>
      <c r="CN6" s="715">
        <f t="shared" si="6"/>
        <v>0</v>
      </c>
      <c r="CO6" s="715">
        <f t="shared" si="6"/>
        <v>0</v>
      </c>
      <c r="CP6" s="715">
        <f t="shared" si="6"/>
        <v>0</v>
      </c>
      <c r="CQ6" s="715">
        <f t="shared" si="6"/>
        <v>0</v>
      </c>
      <c r="CR6" s="715">
        <f t="shared" si="6"/>
        <v>0</v>
      </c>
      <c r="CS6" s="715">
        <f t="shared" si="6"/>
        <v>0</v>
      </c>
      <c r="CT6" s="715">
        <f t="shared" si="6"/>
        <v>0</v>
      </c>
      <c r="CU6" s="715">
        <f t="shared" si="6"/>
        <v>0</v>
      </c>
      <c r="CV6" s="715">
        <f t="shared" si="6"/>
        <v>0</v>
      </c>
      <c r="CW6" s="715">
        <f t="shared" si="6"/>
        <v>0</v>
      </c>
      <c r="CX6" s="715">
        <f t="shared" si="6"/>
        <v>0</v>
      </c>
      <c r="CY6" s="730">
        <f t="shared" si="6"/>
        <v>0</v>
      </c>
      <c r="CZ6" s="731">
        <f t="shared" si="6"/>
        <v>0</v>
      </c>
      <c r="DA6" s="731">
        <f t="shared" si="6"/>
        <v>0</v>
      </c>
      <c r="DB6" s="731">
        <f t="shared" si="6"/>
        <v>0</v>
      </c>
      <c r="DC6" s="731">
        <f t="shared" si="6"/>
        <v>0</v>
      </c>
      <c r="DD6" s="731">
        <f t="shared" si="6"/>
        <v>0</v>
      </c>
      <c r="DE6" s="731">
        <f t="shared" si="6"/>
        <v>0</v>
      </c>
      <c r="DF6" s="731">
        <f t="shared" si="6"/>
        <v>0</v>
      </c>
      <c r="DG6" s="731">
        <f t="shared" si="6"/>
        <v>0</v>
      </c>
      <c r="DH6" s="731">
        <f t="shared" si="6"/>
        <v>0</v>
      </c>
      <c r="DI6" s="731">
        <f t="shared" si="6"/>
        <v>0</v>
      </c>
      <c r="DJ6" s="731">
        <f t="shared" si="6"/>
        <v>0</v>
      </c>
      <c r="DK6" s="731">
        <f t="shared" si="6"/>
        <v>0</v>
      </c>
      <c r="DL6" s="731">
        <f t="shared" si="6"/>
        <v>0</v>
      </c>
      <c r="DM6" s="731">
        <f t="shared" si="6"/>
        <v>0</v>
      </c>
      <c r="DN6" s="731">
        <f t="shared" si="6"/>
        <v>0</v>
      </c>
      <c r="DO6" s="731">
        <f t="shared" si="6"/>
        <v>0</v>
      </c>
      <c r="DP6" s="731">
        <f t="shared" ref="DP6:DW6" si="7">SUMIF($C:$C,"58.1x",DP:DP)</f>
        <v>0</v>
      </c>
      <c r="DQ6" s="731">
        <f t="shared" si="7"/>
        <v>0</v>
      </c>
      <c r="DR6" s="731">
        <f t="shared" si="7"/>
        <v>0</v>
      </c>
      <c r="DS6" s="731">
        <f t="shared" si="7"/>
        <v>0</v>
      </c>
      <c r="DT6" s="731">
        <f t="shared" si="7"/>
        <v>0</v>
      </c>
      <c r="DU6" s="731">
        <f t="shared" si="7"/>
        <v>0</v>
      </c>
      <c r="DV6" s="731">
        <f t="shared" si="7"/>
        <v>0</v>
      </c>
      <c r="DW6" s="732">
        <f t="shared" si="7"/>
        <v>0</v>
      </c>
      <c r="DX6" s="721"/>
    </row>
    <row r="7" spans="2:128" ht="28.5" x14ac:dyDescent="0.2">
      <c r="B7" s="733" t="s">
        <v>490</v>
      </c>
      <c r="C7" s="734"/>
      <c r="D7" s="734"/>
      <c r="E7" s="734"/>
      <c r="F7" s="734"/>
      <c r="G7" s="860"/>
      <c r="H7" s="735" t="s">
        <v>492</v>
      </c>
      <c r="I7" s="736">
        <f>MAX(X7:AV7)</f>
        <v>0</v>
      </c>
      <c r="J7" s="735">
        <f>SUMPRODUCT($X$2:$CY$2,$X7:$CY7)*365</f>
        <v>0</v>
      </c>
      <c r="K7" s="735">
        <f>SUMPRODUCT($X$2:$CY$2,$X8:$CY8)+SUMPRODUCT($X$2:$CY$2,$X9:$CY9)+SUMPRODUCT($X$2:$CY$2,$X10:$CY10)</f>
        <v>0</v>
      </c>
      <c r="L7" s="735">
        <f>SUMPRODUCT($X$2:$CY$2,$X11:$CY11) +SUMPRODUCT($X$2:$CY$2,$X12:$CY12)</f>
        <v>0</v>
      </c>
      <c r="M7" s="735">
        <f>SUMPRODUCT($X$2:$CY$2,$X13:$CY13)</f>
        <v>0</v>
      </c>
      <c r="N7" s="735">
        <f>SUMPRODUCT($X$2:$CY$2,$X16:$CY16) +SUMPRODUCT($X$2:$CY$2,$X17:$CY17)</f>
        <v>0</v>
      </c>
      <c r="O7" s="735">
        <f>SUMPRODUCT($X$2:$CY$2,$X14:$CY14) +SUMPRODUCT($X$2:$CY$2,$X15:$CY15) +SUMPRODUCT($X$2:$CY$2,$X18:$CY18)</f>
        <v>0</v>
      </c>
      <c r="P7" s="735">
        <f>SUM(K7:O7)</f>
        <v>0</v>
      </c>
      <c r="Q7" s="735" t="e">
        <f>(SUM(K7:M7)*100000)/(J7*1000)</f>
        <v>#DIV/0!</v>
      </c>
      <c r="R7" s="737" t="e">
        <f>(P7*100000)/(J7*1000)</f>
        <v>#DIV/0!</v>
      </c>
      <c r="S7" s="738"/>
      <c r="T7" s="739"/>
      <c r="U7" s="848" t="s">
        <v>493</v>
      </c>
      <c r="V7" s="763" t="s">
        <v>121</v>
      </c>
      <c r="W7" s="849" t="s">
        <v>72</v>
      </c>
      <c r="X7" s="740"/>
      <c r="Y7" s="740"/>
      <c r="Z7" s="740"/>
      <c r="AA7" s="740"/>
      <c r="AB7" s="740"/>
      <c r="AC7" s="740"/>
      <c r="AD7" s="740"/>
      <c r="AE7" s="740"/>
      <c r="AF7" s="740"/>
      <c r="AG7" s="740"/>
      <c r="AH7" s="740"/>
      <c r="AI7" s="740"/>
      <c r="AJ7" s="740"/>
      <c r="AK7" s="741"/>
      <c r="AL7" s="741"/>
      <c r="AM7" s="741"/>
      <c r="AN7" s="741"/>
      <c r="AO7" s="741"/>
      <c r="AP7" s="741"/>
      <c r="AQ7" s="741"/>
      <c r="AR7" s="741"/>
      <c r="AS7" s="741"/>
      <c r="AT7" s="741"/>
      <c r="AU7" s="741"/>
      <c r="AV7" s="741"/>
      <c r="AW7" s="741"/>
      <c r="AX7" s="741"/>
      <c r="AY7" s="741"/>
      <c r="AZ7" s="741"/>
      <c r="BA7" s="741"/>
      <c r="BB7" s="741"/>
      <c r="BC7" s="741"/>
      <c r="BD7" s="741"/>
      <c r="BE7" s="741"/>
      <c r="BF7" s="741"/>
      <c r="BG7" s="741"/>
      <c r="BH7" s="741"/>
      <c r="BI7" s="741"/>
      <c r="BJ7" s="741"/>
      <c r="BK7" s="741"/>
      <c r="BL7" s="741"/>
      <c r="BM7" s="741"/>
      <c r="BN7" s="741"/>
      <c r="BO7" s="741"/>
      <c r="BP7" s="741"/>
      <c r="BQ7" s="741"/>
      <c r="BR7" s="741"/>
      <c r="BS7" s="741"/>
      <c r="BT7" s="741"/>
      <c r="BU7" s="741"/>
      <c r="BV7" s="741"/>
      <c r="BW7" s="741"/>
      <c r="BX7" s="741"/>
      <c r="BY7" s="741"/>
      <c r="BZ7" s="741"/>
      <c r="CA7" s="741"/>
      <c r="CB7" s="741"/>
      <c r="CC7" s="741"/>
      <c r="CD7" s="741"/>
      <c r="CE7" s="742"/>
      <c r="CF7" s="742"/>
      <c r="CG7" s="742"/>
      <c r="CH7" s="742"/>
      <c r="CI7" s="742"/>
      <c r="CJ7" s="742"/>
      <c r="CK7" s="742"/>
      <c r="CL7" s="742"/>
      <c r="CM7" s="742"/>
      <c r="CN7" s="742"/>
      <c r="CO7" s="742"/>
      <c r="CP7" s="742"/>
      <c r="CQ7" s="742"/>
      <c r="CR7" s="742"/>
      <c r="CS7" s="742"/>
      <c r="CT7" s="742"/>
      <c r="CU7" s="742"/>
      <c r="CV7" s="742"/>
      <c r="CW7" s="742"/>
      <c r="CX7" s="742"/>
      <c r="CY7" s="743"/>
      <c r="CZ7" s="744">
        <v>0</v>
      </c>
      <c r="DA7" s="745">
        <v>0</v>
      </c>
      <c r="DB7" s="745">
        <v>0</v>
      </c>
      <c r="DC7" s="745">
        <v>0</v>
      </c>
      <c r="DD7" s="745">
        <v>0</v>
      </c>
      <c r="DE7" s="745">
        <v>0</v>
      </c>
      <c r="DF7" s="745">
        <v>0</v>
      </c>
      <c r="DG7" s="745">
        <v>0</v>
      </c>
      <c r="DH7" s="745">
        <v>0</v>
      </c>
      <c r="DI7" s="745">
        <v>0</v>
      </c>
      <c r="DJ7" s="745">
        <v>0</v>
      </c>
      <c r="DK7" s="745">
        <v>0</v>
      </c>
      <c r="DL7" s="745">
        <v>0</v>
      </c>
      <c r="DM7" s="745">
        <v>0</v>
      </c>
      <c r="DN7" s="745">
        <v>0</v>
      </c>
      <c r="DO7" s="745">
        <v>0</v>
      </c>
      <c r="DP7" s="745">
        <v>0</v>
      </c>
      <c r="DQ7" s="745">
        <v>0</v>
      </c>
      <c r="DR7" s="745">
        <v>0</v>
      </c>
      <c r="DS7" s="745">
        <v>0</v>
      </c>
      <c r="DT7" s="745">
        <v>0</v>
      </c>
      <c r="DU7" s="745">
        <v>0</v>
      </c>
      <c r="DV7" s="745">
        <v>0</v>
      </c>
      <c r="DW7" s="746">
        <v>0</v>
      </c>
      <c r="DX7" s="721"/>
    </row>
    <row r="8" spans="2:128" x14ac:dyDescent="0.2">
      <c r="B8" s="747"/>
      <c r="C8" s="748"/>
      <c r="D8" s="749"/>
      <c r="E8" s="750"/>
      <c r="F8" s="750"/>
      <c r="G8" s="749"/>
      <c r="H8" s="750"/>
      <c r="I8" s="750"/>
      <c r="J8" s="750"/>
      <c r="K8" s="750"/>
      <c r="L8" s="750"/>
      <c r="M8" s="750"/>
      <c r="N8" s="750"/>
      <c r="O8" s="750"/>
      <c r="P8" s="750"/>
      <c r="Q8" s="750"/>
      <c r="R8" s="751"/>
      <c r="S8" s="750"/>
      <c r="T8" s="750"/>
      <c r="U8" s="762" t="s">
        <v>494</v>
      </c>
      <c r="V8" s="763" t="s">
        <v>121</v>
      </c>
      <c r="W8" s="849" t="s">
        <v>495</v>
      </c>
      <c r="X8" s="740"/>
      <c r="Y8" s="740"/>
      <c r="Z8" s="740"/>
      <c r="AA8" s="740"/>
      <c r="AB8" s="740"/>
      <c r="AC8" s="740"/>
      <c r="AD8" s="740"/>
      <c r="AE8" s="740"/>
      <c r="AF8" s="740"/>
      <c r="AG8" s="740"/>
      <c r="AH8" s="740"/>
      <c r="AI8" s="740"/>
      <c r="AJ8" s="740"/>
      <c r="AK8" s="741"/>
      <c r="AL8" s="741"/>
      <c r="AM8" s="741"/>
      <c r="AN8" s="741"/>
      <c r="AO8" s="741"/>
      <c r="AP8" s="741"/>
      <c r="AQ8" s="741"/>
      <c r="AR8" s="741"/>
      <c r="AS8" s="741"/>
      <c r="AT8" s="741"/>
      <c r="AU8" s="741"/>
      <c r="AV8" s="741"/>
      <c r="AW8" s="741"/>
      <c r="AX8" s="741"/>
      <c r="AY8" s="741"/>
      <c r="AZ8" s="741"/>
      <c r="BA8" s="741"/>
      <c r="BB8" s="741"/>
      <c r="BC8" s="741"/>
      <c r="BD8" s="741"/>
      <c r="BE8" s="741"/>
      <c r="BF8" s="741"/>
      <c r="BG8" s="741"/>
      <c r="BH8" s="741"/>
      <c r="BI8" s="741"/>
      <c r="BJ8" s="741"/>
      <c r="BK8" s="741"/>
      <c r="BL8" s="741"/>
      <c r="BM8" s="741"/>
      <c r="BN8" s="741"/>
      <c r="BO8" s="741"/>
      <c r="BP8" s="741"/>
      <c r="BQ8" s="741"/>
      <c r="BR8" s="741"/>
      <c r="BS8" s="741"/>
      <c r="BT8" s="741"/>
      <c r="BU8" s="741"/>
      <c r="BV8" s="741"/>
      <c r="BW8" s="741"/>
      <c r="BX8" s="741"/>
      <c r="BY8" s="741"/>
      <c r="BZ8" s="741"/>
      <c r="CA8" s="741"/>
      <c r="CB8" s="741"/>
      <c r="CC8" s="741"/>
      <c r="CD8" s="741"/>
      <c r="CE8" s="742"/>
      <c r="CF8" s="742"/>
      <c r="CG8" s="742"/>
      <c r="CH8" s="742"/>
      <c r="CI8" s="742"/>
      <c r="CJ8" s="742"/>
      <c r="CK8" s="742"/>
      <c r="CL8" s="742"/>
      <c r="CM8" s="742"/>
      <c r="CN8" s="742"/>
      <c r="CO8" s="742"/>
      <c r="CP8" s="742"/>
      <c r="CQ8" s="742"/>
      <c r="CR8" s="742"/>
      <c r="CS8" s="742"/>
      <c r="CT8" s="742"/>
      <c r="CU8" s="742"/>
      <c r="CV8" s="742"/>
      <c r="CW8" s="742"/>
      <c r="CX8" s="742"/>
      <c r="CY8" s="743"/>
      <c r="CZ8" s="744">
        <v>0</v>
      </c>
      <c r="DA8" s="745">
        <v>0</v>
      </c>
      <c r="DB8" s="745">
        <v>0</v>
      </c>
      <c r="DC8" s="745">
        <v>0</v>
      </c>
      <c r="DD8" s="745">
        <v>0</v>
      </c>
      <c r="DE8" s="745">
        <v>0</v>
      </c>
      <c r="DF8" s="745">
        <v>0</v>
      </c>
      <c r="DG8" s="745">
        <v>0</v>
      </c>
      <c r="DH8" s="745">
        <v>0</v>
      </c>
      <c r="DI8" s="745">
        <v>0</v>
      </c>
      <c r="DJ8" s="745">
        <v>0</v>
      </c>
      <c r="DK8" s="745">
        <v>0</v>
      </c>
      <c r="DL8" s="745">
        <v>0</v>
      </c>
      <c r="DM8" s="745">
        <v>0</v>
      </c>
      <c r="DN8" s="745">
        <v>0</v>
      </c>
      <c r="DO8" s="745">
        <v>0</v>
      </c>
      <c r="DP8" s="745">
        <v>0</v>
      </c>
      <c r="DQ8" s="745">
        <v>0</v>
      </c>
      <c r="DR8" s="745">
        <v>0</v>
      </c>
      <c r="DS8" s="745">
        <v>0</v>
      </c>
      <c r="DT8" s="745">
        <v>0</v>
      </c>
      <c r="DU8" s="745">
        <v>0</v>
      </c>
      <c r="DV8" s="745">
        <v>0</v>
      </c>
      <c r="DW8" s="746">
        <v>0</v>
      </c>
      <c r="DX8" s="721"/>
    </row>
    <row r="9" spans="2:128" x14ac:dyDescent="0.2">
      <c r="B9" s="752"/>
      <c r="C9" s="753"/>
      <c r="D9" s="754"/>
      <c r="E9" s="754"/>
      <c r="F9" s="754"/>
      <c r="G9" s="754"/>
      <c r="H9" s="754"/>
      <c r="I9" s="754"/>
      <c r="J9" s="754"/>
      <c r="K9" s="754"/>
      <c r="L9" s="754"/>
      <c r="M9" s="754"/>
      <c r="N9" s="754"/>
      <c r="O9" s="754"/>
      <c r="P9" s="754"/>
      <c r="Q9" s="754"/>
      <c r="R9" s="755"/>
      <c r="S9" s="754"/>
      <c r="T9" s="754"/>
      <c r="U9" s="762" t="s">
        <v>496</v>
      </c>
      <c r="V9" s="763" t="s">
        <v>121</v>
      </c>
      <c r="W9" s="849" t="s">
        <v>495</v>
      </c>
      <c r="X9" s="740"/>
      <c r="Y9" s="740"/>
      <c r="Z9" s="740"/>
      <c r="AA9" s="740"/>
      <c r="AB9" s="740"/>
      <c r="AC9" s="740"/>
      <c r="AD9" s="740"/>
      <c r="AE9" s="740"/>
      <c r="AF9" s="740"/>
      <c r="AG9" s="740"/>
      <c r="AH9" s="740"/>
      <c r="AI9" s="740"/>
      <c r="AJ9" s="740"/>
      <c r="AK9" s="741"/>
      <c r="AL9" s="741"/>
      <c r="AM9" s="741"/>
      <c r="AN9" s="741"/>
      <c r="AO9" s="741"/>
      <c r="AP9" s="741"/>
      <c r="AQ9" s="741"/>
      <c r="AR9" s="741"/>
      <c r="AS9" s="741"/>
      <c r="AT9" s="741"/>
      <c r="AU9" s="741"/>
      <c r="AV9" s="741"/>
      <c r="AW9" s="741"/>
      <c r="AX9" s="741"/>
      <c r="AY9" s="741"/>
      <c r="AZ9" s="741"/>
      <c r="BA9" s="741"/>
      <c r="BB9" s="741"/>
      <c r="BC9" s="741"/>
      <c r="BD9" s="741"/>
      <c r="BE9" s="741"/>
      <c r="BF9" s="741"/>
      <c r="BG9" s="741"/>
      <c r="BH9" s="741"/>
      <c r="BI9" s="741"/>
      <c r="BJ9" s="741"/>
      <c r="BK9" s="741"/>
      <c r="BL9" s="741"/>
      <c r="BM9" s="741"/>
      <c r="BN9" s="741"/>
      <c r="BO9" s="741"/>
      <c r="BP9" s="741"/>
      <c r="BQ9" s="741"/>
      <c r="BR9" s="741"/>
      <c r="BS9" s="741"/>
      <c r="BT9" s="741"/>
      <c r="BU9" s="741"/>
      <c r="BV9" s="741"/>
      <c r="BW9" s="741"/>
      <c r="BX9" s="741"/>
      <c r="BY9" s="741"/>
      <c r="BZ9" s="741"/>
      <c r="CA9" s="741"/>
      <c r="CB9" s="741"/>
      <c r="CC9" s="741"/>
      <c r="CD9" s="741"/>
      <c r="CE9" s="742"/>
      <c r="CF9" s="742"/>
      <c r="CG9" s="742"/>
      <c r="CH9" s="742"/>
      <c r="CI9" s="742"/>
      <c r="CJ9" s="742"/>
      <c r="CK9" s="742"/>
      <c r="CL9" s="742"/>
      <c r="CM9" s="742"/>
      <c r="CN9" s="742"/>
      <c r="CO9" s="742"/>
      <c r="CP9" s="742"/>
      <c r="CQ9" s="742"/>
      <c r="CR9" s="742"/>
      <c r="CS9" s="742"/>
      <c r="CT9" s="742"/>
      <c r="CU9" s="742"/>
      <c r="CV9" s="742"/>
      <c r="CW9" s="742"/>
      <c r="CX9" s="742"/>
      <c r="CY9" s="743"/>
      <c r="CZ9" s="744">
        <v>0</v>
      </c>
      <c r="DA9" s="745">
        <v>0</v>
      </c>
      <c r="DB9" s="745">
        <v>0</v>
      </c>
      <c r="DC9" s="745">
        <v>0</v>
      </c>
      <c r="DD9" s="745">
        <v>0</v>
      </c>
      <c r="DE9" s="745">
        <v>0</v>
      </c>
      <c r="DF9" s="745">
        <v>0</v>
      </c>
      <c r="DG9" s="745">
        <v>0</v>
      </c>
      <c r="DH9" s="745">
        <v>0</v>
      </c>
      <c r="DI9" s="745">
        <v>0</v>
      </c>
      <c r="DJ9" s="745">
        <v>0</v>
      </c>
      <c r="DK9" s="745">
        <v>0</v>
      </c>
      <c r="DL9" s="745">
        <v>0</v>
      </c>
      <c r="DM9" s="745">
        <v>0</v>
      </c>
      <c r="DN9" s="745">
        <v>0</v>
      </c>
      <c r="DO9" s="745">
        <v>0</v>
      </c>
      <c r="DP9" s="745">
        <v>0</v>
      </c>
      <c r="DQ9" s="745">
        <v>0</v>
      </c>
      <c r="DR9" s="745">
        <v>0</v>
      </c>
      <c r="DS9" s="745">
        <v>0</v>
      </c>
      <c r="DT9" s="745">
        <v>0</v>
      </c>
      <c r="DU9" s="745">
        <v>0</v>
      </c>
      <c r="DV9" s="745">
        <v>0</v>
      </c>
      <c r="DW9" s="746">
        <v>0</v>
      </c>
      <c r="DX9" s="721"/>
    </row>
    <row r="10" spans="2:128" x14ac:dyDescent="0.2">
      <c r="B10" s="752"/>
      <c r="C10" s="753"/>
      <c r="D10" s="754"/>
      <c r="E10" s="754"/>
      <c r="F10" s="754"/>
      <c r="G10" s="754"/>
      <c r="H10" s="754"/>
      <c r="I10" s="754"/>
      <c r="J10" s="754"/>
      <c r="K10" s="754"/>
      <c r="L10" s="754"/>
      <c r="M10" s="754"/>
      <c r="N10" s="754"/>
      <c r="O10" s="754"/>
      <c r="P10" s="754"/>
      <c r="Q10" s="754"/>
      <c r="R10" s="755"/>
      <c r="S10" s="754"/>
      <c r="T10" s="754"/>
      <c r="U10" s="762" t="s">
        <v>783</v>
      </c>
      <c r="V10" s="763" t="s">
        <v>121</v>
      </c>
      <c r="W10" s="849" t="s">
        <v>495</v>
      </c>
      <c r="X10" s="740"/>
      <c r="Y10" s="740"/>
      <c r="Z10" s="740"/>
      <c r="AA10" s="740"/>
      <c r="AB10" s="740"/>
      <c r="AC10" s="740"/>
      <c r="AD10" s="740"/>
      <c r="AE10" s="740"/>
      <c r="AF10" s="740"/>
      <c r="AG10" s="740"/>
      <c r="AH10" s="740"/>
      <c r="AI10" s="740"/>
      <c r="AJ10" s="740"/>
      <c r="AK10" s="741"/>
      <c r="AL10" s="741"/>
      <c r="AM10" s="741"/>
      <c r="AN10" s="741"/>
      <c r="AO10" s="741"/>
      <c r="AP10" s="741"/>
      <c r="AQ10" s="741"/>
      <c r="AR10" s="741"/>
      <c r="AS10" s="741"/>
      <c r="AT10" s="741"/>
      <c r="AU10" s="741"/>
      <c r="AV10" s="741"/>
      <c r="AW10" s="741"/>
      <c r="AX10" s="741"/>
      <c r="AY10" s="741"/>
      <c r="AZ10" s="741"/>
      <c r="BA10" s="741"/>
      <c r="BB10" s="741"/>
      <c r="BC10" s="741"/>
      <c r="BD10" s="741"/>
      <c r="BE10" s="741"/>
      <c r="BF10" s="741"/>
      <c r="BG10" s="741"/>
      <c r="BH10" s="741"/>
      <c r="BI10" s="741"/>
      <c r="BJ10" s="741"/>
      <c r="BK10" s="741"/>
      <c r="BL10" s="741"/>
      <c r="BM10" s="741"/>
      <c r="BN10" s="741"/>
      <c r="BO10" s="741"/>
      <c r="BP10" s="741"/>
      <c r="BQ10" s="741"/>
      <c r="BR10" s="741"/>
      <c r="BS10" s="741"/>
      <c r="BT10" s="741"/>
      <c r="BU10" s="741"/>
      <c r="BV10" s="741"/>
      <c r="BW10" s="741"/>
      <c r="BX10" s="741"/>
      <c r="BY10" s="741"/>
      <c r="BZ10" s="741"/>
      <c r="CA10" s="741"/>
      <c r="CB10" s="741"/>
      <c r="CC10" s="741"/>
      <c r="CD10" s="741"/>
      <c r="CE10" s="742"/>
      <c r="CF10" s="742"/>
      <c r="CG10" s="742"/>
      <c r="CH10" s="742"/>
      <c r="CI10" s="742"/>
      <c r="CJ10" s="742"/>
      <c r="CK10" s="742"/>
      <c r="CL10" s="742"/>
      <c r="CM10" s="742"/>
      <c r="CN10" s="742"/>
      <c r="CO10" s="742"/>
      <c r="CP10" s="742"/>
      <c r="CQ10" s="742"/>
      <c r="CR10" s="742"/>
      <c r="CS10" s="742"/>
      <c r="CT10" s="742"/>
      <c r="CU10" s="742"/>
      <c r="CV10" s="742"/>
      <c r="CW10" s="742"/>
      <c r="CX10" s="742"/>
      <c r="CY10" s="743"/>
      <c r="CZ10" s="744"/>
      <c r="DA10" s="745"/>
      <c r="DB10" s="745"/>
      <c r="DC10" s="745"/>
      <c r="DD10" s="745"/>
      <c r="DE10" s="745"/>
      <c r="DF10" s="745"/>
      <c r="DG10" s="745"/>
      <c r="DH10" s="745"/>
      <c r="DI10" s="745"/>
      <c r="DJ10" s="745"/>
      <c r="DK10" s="745"/>
      <c r="DL10" s="745"/>
      <c r="DM10" s="745"/>
      <c r="DN10" s="745"/>
      <c r="DO10" s="745"/>
      <c r="DP10" s="745"/>
      <c r="DQ10" s="745"/>
      <c r="DR10" s="745"/>
      <c r="DS10" s="745"/>
      <c r="DT10" s="745"/>
      <c r="DU10" s="745"/>
      <c r="DV10" s="745"/>
      <c r="DW10" s="746"/>
      <c r="DX10" s="721"/>
    </row>
    <row r="11" spans="2:128" x14ac:dyDescent="0.2">
      <c r="B11" s="756"/>
      <c r="C11" s="757"/>
      <c r="D11" s="693"/>
      <c r="E11" s="693"/>
      <c r="F11" s="693"/>
      <c r="G11" s="693"/>
      <c r="H11" s="693"/>
      <c r="I11" s="693"/>
      <c r="J11" s="693"/>
      <c r="K11" s="693"/>
      <c r="L11" s="693"/>
      <c r="M11" s="693"/>
      <c r="N11" s="693"/>
      <c r="O11" s="693"/>
      <c r="P11" s="693"/>
      <c r="Q11" s="693"/>
      <c r="R11" s="758"/>
      <c r="S11" s="693"/>
      <c r="T11" s="693"/>
      <c r="U11" s="762" t="s">
        <v>497</v>
      </c>
      <c r="V11" s="763" t="s">
        <v>121</v>
      </c>
      <c r="W11" s="764" t="s">
        <v>495</v>
      </c>
      <c r="X11" s="740"/>
      <c r="Y11" s="740"/>
      <c r="Z11" s="740"/>
      <c r="AA11" s="740"/>
      <c r="AB11" s="740"/>
      <c r="AC11" s="740"/>
      <c r="AD11" s="740"/>
      <c r="AE11" s="740"/>
      <c r="AF11" s="740"/>
      <c r="AG11" s="740"/>
      <c r="AH11" s="740"/>
      <c r="AI11" s="740"/>
      <c r="AJ11" s="740"/>
      <c r="AK11" s="741"/>
      <c r="AL11" s="741"/>
      <c r="AM11" s="741"/>
      <c r="AN11" s="741"/>
      <c r="AO11" s="741"/>
      <c r="AP11" s="741"/>
      <c r="AQ11" s="741"/>
      <c r="AR11" s="741"/>
      <c r="AS11" s="741"/>
      <c r="AT11" s="741"/>
      <c r="AU11" s="741"/>
      <c r="AV11" s="741"/>
      <c r="AW11" s="741"/>
      <c r="AX11" s="741"/>
      <c r="AY11" s="741"/>
      <c r="AZ11" s="741"/>
      <c r="BA11" s="741"/>
      <c r="BB11" s="741"/>
      <c r="BC11" s="741"/>
      <c r="BD11" s="741"/>
      <c r="BE11" s="741"/>
      <c r="BF11" s="741"/>
      <c r="BG11" s="741"/>
      <c r="BH11" s="741"/>
      <c r="BI11" s="741"/>
      <c r="BJ11" s="741"/>
      <c r="BK11" s="741"/>
      <c r="BL11" s="741"/>
      <c r="BM11" s="741"/>
      <c r="BN11" s="741"/>
      <c r="BO11" s="741"/>
      <c r="BP11" s="741"/>
      <c r="BQ11" s="741"/>
      <c r="BR11" s="741"/>
      <c r="BS11" s="741"/>
      <c r="BT11" s="741"/>
      <c r="BU11" s="741"/>
      <c r="BV11" s="741"/>
      <c r="BW11" s="741"/>
      <c r="BX11" s="741"/>
      <c r="BY11" s="741"/>
      <c r="BZ11" s="741"/>
      <c r="CA11" s="741"/>
      <c r="CB11" s="741"/>
      <c r="CC11" s="741"/>
      <c r="CD11" s="741"/>
      <c r="CE11" s="742"/>
      <c r="CF11" s="742"/>
      <c r="CG11" s="742"/>
      <c r="CH11" s="742"/>
      <c r="CI11" s="742"/>
      <c r="CJ11" s="742"/>
      <c r="CK11" s="742"/>
      <c r="CL11" s="742"/>
      <c r="CM11" s="742"/>
      <c r="CN11" s="742"/>
      <c r="CO11" s="742"/>
      <c r="CP11" s="742"/>
      <c r="CQ11" s="742"/>
      <c r="CR11" s="742"/>
      <c r="CS11" s="742"/>
      <c r="CT11" s="742"/>
      <c r="CU11" s="742"/>
      <c r="CV11" s="742"/>
      <c r="CW11" s="742"/>
      <c r="CX11" s="742"/>
      <c r="CY11" s="743"/>
      <c r="CZ11" s="744">
        <v>0</v>
      </c>
      <c r="DA11" s="745">
        <v>0</v>
      </c>
      <c r="DB11" s="745">
        <v>0</v>
      </c>
      <c r="DC11" s="745">
        <v>0</v>
      </c>
      <c r="DD11" s="745">
        <v>0</v>
      </c>
      <c r="DE11" s="745">
        <v>0</v>
      </c>
      <c r="DF11" s="745">
        <v>0</v>
      </c>
      <c r="DG11" s="745">
        <v>0</v>
      </c>
      <c r="DH11" s="745">
        <v>0</v>
      </c>
      <c r="DI11" s="745">
        <v>0</v>
      </c>
      <c r="DJ11" s="745">
        <v>0</v>
      </c>
      <c r="DK11" s="745">
        <v>0</v>
      </c>
      <c r="DL11" s="745">
        <v>0</v>
      </c>
      <c r="DM11" s="745">
        <v>0</v>
      </c>
      <c r="DN11" s="745">
        <v>0</v>
      </c>
      <c r="DO11" s="745">
        <v>0</v>
      </c>
      <c r="DP11" s="745">
        <v>0</v>
      </c>
      <c r="DQ11" s="745">
        <v>0</v>
      </c>
      <c r="DR11" s="745">
        <v>0</v>
      </c>
      <c r="DS11" s="745">
        <v>0</v>
      </c>
      <c r="DT11" s="745">
        <v>0</v>
      </c>
      <c r="DU11" s="745">
        <v>0</v>
      </c>
      <c r="DV11" s="745">
        <v>0</v>
      </c>
      <c r="DW11" s="746">
        <v>0</v>
      </c>
      <c r="DX11" s="721"/>
    </row>
    <row r="12" spans="2:128" x14ac:dyDescent="0.2">
      <c r="B12" s="759"/>
      <c r="C12" s="760"/>
      <c r="D12" s="681"/>
      <c r="E12" s="681"/>
      <c r="F12" s="681"/>
      <c r="G12" s="681"/>
      <c r="H12" s="681"/>
      <c r="I12" s="681"/>
      <c r="J12" s="681"/>
      <c r="K12" s="681"/>
      <c r="L12" s="681"/>
      <c r="M12" s="681"/>
      <c r="N12" s="681"/>
      <c r="O12" s="681"/>
      <c r="P12" s="681"/>
      <c r="Q12" s="681"/>
      <c r="R12" s="761"/>
      <c r="S12" s="681"/>
      <c r="T12" s="681"/>
      <c r="U12" s="762" t="s">
        <v>498</v>
      </c>
      <c r="V12" s="763" t="s">
        <v>121</v>
      </c>
      <c r="W12" s="764" t="s">
        <v>495</v>
      </c>
      <c r="X12" s="741"/>
      <c r="Y12" s="741"/>
      <c r="Z12" s="741"/>
      <c r="AA12" s="741"/>
      <c r="AB12" s="741"/>
      <c r="AC12" s="741"/>
      <c r="AD12" s="741"/>
      <c r="AE12" s="741"/>
      <c r="AF12" s="741"/>
      <c r="AG12" s="741"/>
      <c r="AH12" s="741"/>
      <c r="AI12" s="741"/>
      <c r="AJ12" s="741"/>
      <c r="AK12" s="741"/>
      <c r="AL12" s="741"/>
      <c r="AM12" s="741"/>
      <c r="AN12" s="741"/>
      <c r="AO12" s="741"/>
      <c r="AP12" s="741"/>
      <c r="AQ12" s="741"/>
      <c r="AR12" s="741"/>
      <c r="AS12" s="741"/>
      <c r="AT12" s="741"/>
      <c r="AU12" s="741"/>
      <c r="AV12" s="741"/>
      <c r="AW12" s="741"/>
      <c r="AX12" s="741"/>
      <c r="AY12" s="741"/>
      <c r="AZ12" s="741"/>
      <c r="BA12" s="741"/>
      <c r="BB12" s="741"/>
      <c r="BC12" s="741"/>
      <c r="BD12" s="741"/>
      <c r="BE12" s="741"/>
      <c r="BF12" s="741"/>
      <c r="BG12" s="741"/>
      <c r="BH12" s="741"/>
      <c r="BI12" s="741"/>
      <c r="BJ12" s="741"/>
      <c r="BK12" s="741"/>
      <c r="BL12" s="741"/>
      <c r="BM12" s="741"/>
      <c r="BN12" s="741"/>
      <c r="BO12" s="741"/>
      <c r="BP12" s="741"/>
      <c r="BQ12" s="741"/>
      <c r="BR12" s="741"/>
      <c r="BS12" s="741"/>
      <c r="BT12" s="741"/>
      <c r="BU12" s="741"/>
      <c r="BV12" s="741"/>
      <c r="BW12" s="741"/>
      <c r="BX12" s="741"/>
      <c r="BY12" s="741"/>
      <c r="BZ12" s="741"/>
      <c r="CA12" s="741"/>
      <c r="CB12" s="741"/>
      <c r="CC12" s="741"/>
      <c r="CD12" s="741"/>
      <c r="CE12" s="742"/>
      <c r="CF12" s="742"/>
      <c r="CG12" s="742"/>
      <c r="CH12" s="742"/>
      <c r="CI12" s="742"/>
      <c r="CJ12" s="742"/>
      <c r="CK12" s="742"/>
      <c r="CL12" s="742"/>
      <c r="CM12" s="742"/>
      <c r="CN12" s="742"/>
      <c r="CO12" s="742"/>
      <c r="CP12" s="742"/>
      <c r="CQ12" s="742"/>
      <c r="CR12" s="742"/>
      <c r="CS12" s="742"/>
      <c r="CT12" s="742"/>
      <c r="CU12" s="742"/>
      <c r="CV12" s="742"/>
      <c r="CW12" s="742"/>
      <c r="CX12" s="742"/>
      <c r="CY12" s="743"/>
      <c r="CZ12" s="744">
        <v>0</v>
      </c>
      <c r="DA12" s="745">
        <v>0</v>
      </c>
      <c r="DB12" s="745">
        <v>0</v>
      </c>
      <c r="DC12" s="745">
        <v>0</v>
      </c>
      <c r="DD12" s="745">
        <v>0</v>
      </c>
      <c r="DE12" s="745">
        <v>0</v>
      </c>
      <c r="DF12" s="745">
        <v>0</v>
      </c>
      <c r="DG12" s="745">
        <v>0</v>
      </c>
      <c r="DH12" s="745">
        <v>0</v>
      </c>
      <c r="DI12" s="745">
        <v>0</v>
      </c>
      <c r="DJ12" s="745">
        <v>0</v>
      </c>
      <c r="DK12" s="745">
        <v>0</v>
      </c>
      <c r="DL12" s="745">
        <v>0</v>
      </c>
      <c r="DM12" s="745">
        <v>0</v>
      </c>
      <c r="DN12" s="745">
        <v>0</v>
      </c>
      <c r="DO12" s="745">
        <v>0</v>
      </c>
      <c r="DP12" s="745">
        <v>0</v>
      </c>
      <c r="DQ12" s="745">
        <v>0</v>
      </c>
      <c r="DR12" s="745">
        <v>0</v>
      </c>
      <c r="DS12" s="745">
        <v>0</v>
      </c>
      <c r="DT12" s="745">
        <v>0</v>
      </c>
      <c r="DU12" s="745">
        <v>0</v>
      </c>
      <c r="DV12" s="745">
        <v>0</v>
      </c>
      <c r="DW12" s="746">
        <v>0</v>
      </c>
      <c r="DX12" s="721"/>
    </row>
    <row r="13" spans="2:128" x14ac:dyDescent="0.2">
      <c r="B13" s="759"/>
      <c r="C13" s="760" t="s">
        <v>815</v>
      </c>
      <c r="D13" s="681"/>
      <c r="E13" s="681"/>
      <c r="F13" s="681"/>
      <c r="G13" s="681"/>
      <c r="H13" s="681"/>
      <c r="I13" s="681"/>
      <c r="J13" s="681"/>
      <c r="K13" s="681"/>
      <c r="L13" s="681"/>
      <c r="M13" s="681"/>
      <c r="N13" s="681"/>
      <c r="O13" s="681"/>
      <c r="P13" s="681"/>
      <c r="Q13" s="681"/>
      <c r="R13" s="761"/>
      <c r="S13" s="681"/>
      <c r="T13" s="681"/>
      <c r="U13" s="765" t="s">
        <v>499</v>
      </c>
      <c r="V13" s="766" t="s">
        <v>121</v>
      </c>
      <c r="W13" s="764" t="s">
        <v>495</v>
      </c>
      <c r="X13" s="741"/>
      <c r="Y13" s="741"/>
      <c r="Z13" s="741"/>
      <c r="AA13" s="741"/>
      <c r="AB13" s="741"/>
      <c r="AC13" s="741"/>
      <c r="AD13" s="741"/>
      <c r="AE13" s="741"/>
      <c r="AF13" s="741"/>
      <c r="AG13" s="741"/>
      <c r="AH13" s="741"/>
      <c r="AI13" s="741"/>
      <c r="AJ13" s="741"/>
      <c r="AK13" s="741"/>
      <c r="AL13" s="741"/>
      <c r="AM13" s="741"/>
      <c r="AN13" s="741"/>
      <c r="AO13" s="741"/>
      <c r="AP13" s="741"/>
      <c r="AQ13" s="741"/>
      <c r="AR13" s="741"/>
      <c r="AS13" s="741"/>
      <c r="AT13" s="741"/>
      <c r="AU13" s="741"/>
      <c r="AV13" s="741"/>
      <c r="AW13" s="741"/>
      <c r="AX13" s="741"/>
      <c r="AY13" s="741"/>
      <c r="AZ13" s="741"/>
      <c r="BA13" s="741"/>
      <c r="BB13" s="741"/>
      <c r="BC13" s="741"/>
      <c r="BD13" s="741"/>
      <c r="BE13" s="741"/>
      <c r="BF13" s="741"/>
      <c r="BG13" s="741"/>
      <c r="BH13" s="741"/>
      <c r="BI13" s="741"/>
      <c r="BJ13" s="741"/>
      <c r="BK13" s="741"/>
      <c r="BL13" s="741"/>
      <c r="BM13" s="741"/>
      <c r="BN13" s="741"/>
      <c r="BO13" s="741"/>
      <c r="BP13" s="741"/>
      <c r="BQ13" s="741"/>
      <c r="BR13" s="741"/>
      <c r="BS13" s="741"/>
      <c r="BT13" s="741"/>
      <c r="BU13" s="741"/>
      <c r="BV13" s="741"/>
      <c r="BW13" s="741"/>
      <c r="BX13" s="741"/>
      <c r="BY13" s="741"/>
      <c r="BZ13" s="741"/>
      <c r="CA13" s="741"/>
      <c r="CB13" s="741"/>
      <c r="CC13" s="741"/>
      <c r="CD13" s="741"/>
      <c r="CE13" s="742"/>
      <c r="CF13" s="742"/>
      <c r="CG13" s="742"/>
      <c r="CH13" s="742"/>
      <c r="CI13" s="742"/>
      <c r="CJ13" s="742"/>
      <c r="CK13" s="742"/>
      <c r="CL13" s="742"/>
      <c r="CM13" s="742"/>
      <c r="CN13" s="742"/>
      <c r="CO13" s="742"/>
      <c r="CP13" s="742"/>
      <c r="CQ13" s="742"/>
      <c r="CR13" s="742"/>
      <c r="CS13" s="742"/>
      <c r="CT13" s="742"/>
      <c r="CU13" s="742"/>
      <c r="CV13" s="742"/>
      <c r="CW13" s="742"/>
      <c r="CX13" s="742"/>
      <c r="CY13" s="743"/>
      <c r="CZ13" s="744">
        <v>0</v>
      </c>
      <c r="DA13" s="745">
        <v>0</v>
      </c>
      <c r="DB13" s="745">
        <v>0</v>
      </c>
      <c r="DC13" s="745">
        <v>0</v>
      </c>
      <c r="DD13" s="745">
        <v>0</v>
      </c>
      <c r="DE13" s="745">
        <v>0</v>
      </c>
      <c r="DF13" s="745">
        <v>0</v>
      </c>
      <c r="DG13" s="745">
        <v>0</v>
      </c>
      <c r="DH13" s="745">
        <v>0</v>
      </c>
      <c r="DI13" s="745">
        <v>0</v>
      </c>
      <c r="DJ13" s="745">
        <v>0</v>
      </c>
      <c r="DK13" s="745">
        <v>0</v>
      </c>
      <c r="DL13" s="745">
        <v>0</v>
      </c>
      <c r="DM13" s="745">
        <v>0</v>
      </c>
      <c r="DN13" s="745">
        <v>0</v>
      </c>
      <c r="DO13" s="745">
        <v>0</v>
      </c>
      <c r="DP13" s="745">
        <v>0</v>
      </c>
      <c r="DQ13" s="745">
        <v>0</v>
      </c>
      <c r="DR13" s="745">
        <v>0</v>
      </c>
      <c r="DS13" s="745">
        <v>0</v>
      </c>
      <c r="DT13" s="745">
        <v>0</v>
      </c>
      <c r="DU13" s="745">
        <v>0</v>
      </c>
      <c r="DV13" s="745">
        <v>0</v>
      </c>
      <c r="DW13" s="746">
        <v>0</v>
      </c>
      <c r="DX13" s="721"/>
    </row>
    <row r="14" spans="2:128" x14ac:dyDescent="0.2">
      <c r="B14" s="759"/>
      <c r="C14" s="760"/>
      <c r="D14" s="681"/>
      <c r="E14" s="681"/>
      <c r="F14" s="681"/>
      <c r="G14" s="681"/>
      <c r="H14" s="681"/>
      <c r="I14" s="681"/>
      <c r="J14" s="681"/>
      <c r="K14" s="681"/>
      <c r="L14" s="681"/>
      <c r="M14" s="681"/>
      <c r="N14" s="681"/>
      <c r="O14" s="681"/>
      <c r="P14" s="681"/>
      <c r="Q14" s="681"/>
      <c r="R14" s="761"/>
      <c r="S14" s="681"/>
      <c r="T14" s="681"/>
      <c r="U14" s="762" t="s">
        <v>500</v>
      </c>
      <c r="V14" s="763" t="s">
        <v>121</v>
      </c>
      <c r="W14" s="764" t="s">
        <v>495</v>
      </c>
      <c r="X14" s="741"/>
      <c r="Y14" s="741"/>
      <c r="Z14" s="741"/>
      <c r="AA14" s="741"/>
      <c r="AB14" s="741"/>
      <c r="AC14" s="741"/>
      <c r="AD14" s="741"/>
      <c r="AE14" s="741"/>
      <c r="AF14" s="741"/>
      <c r="AG14" s="741"/>
      <c r="AH14" s="741"/>
      <c r="AI14" s="741"/>
      <c r="AJ14" s="741"/>
      <c r="AK14" s="741"/>
      <c r="AL14" s="741"/>
      <c r="AM14" s="741"/>
      <c r="AN14" s="741"/>
      <c r="AO14" s="741"/>
      <c r="AP14" s="741"/>
      <c r="AQ14" s="741"/>
      <c r="AR14" s="741"/>
      <c r="AS14" s="741"/>
      <c r="AT14" s="741"/>
      <c r="AU14" s="741"/>
      <c r="AV14" s="741"/>
      <c r="AW14" s="741"/>
      <c r="AX14" s="741"/>
      <c r="AY14" s="741"/>
      <c r="AZ14" s="741"/>
      <c r="BA14" s="741"/>
      <c r="BB14" s="741"/>
      <c r="BC14" s="741"/>
      <c r="BD14" s="741"/>
      <c r="BE14" s="741"/>
      <c r="BF14" s="741"/>
      <c r="BG14" s="741"/>
      <c r="BH14" s="741"/>
      <c r="BI14" s="741"/>
      <c r="BJ14" s="741"/>
      <c r="BK14" s="741"/>
      <c r="BL14" s="741"/>
      <c r="BM14" s="741"/>
      <c r="BN14" s="741"/>
      <c r="BO14" s="741"/>
      <c r="BP14" s="741"/>
      <c r="BQ14" s="741"/>
      <c r="BR14" s="741"/>
      <c r="BS14" s="741"/>
      <c r="BT14" s="741"/>
      <c r="BU14" s="741"/>
      <c r="BV14" s="741"/>
      <c r="BW14" s="741"/>
      <c r="BX14" s="741"/>
      <c r="BY14" s="741"/>
      <c r="BZ14" s="741"/>
      <c r="CA14" s="741"/>
      <c r="CB14" s="741"/>
      <c r="CC14" s="741"/>
      <c r="CD14" s="741"/>
      <c r="CE14" s="741"/>
      <c r="CF14" s="741"/>
      <c r="CG14" s="741"/>
      <c r="CH14" s="741"/>
      <c r="CI14" s="741"/>
      <c r="CJ14" s="741"/>
      <c r="CK14" s="741"/>
      <c r="CL14" s="741"/>
      <c r="CM14" s="741"/>
      <c r="CN14" s="741"/>
      <c r="CO14" s="741"/>
      <c r="CP14" s="741"/>
      <c r="CQ14" s="741"/>
      <c r="CR14" s="741"/>
      <c r="CS14" s="741"/>
      <c r="CT14" s="741"/>
      <c r="CU14" s="741"/>
      <c r="CV14" s="741"/>
      <c r="CW14" s="741"/>
      <c r="CX14" s="741"/>
      <c r="CY14" s="741"/>
      <c r="CZ14" s="744">
        <v>0</v>
      </c>
      <c r="DA14" s="745">
        <v>0</v>
      </c>
      <c r="DB14" s="745">
        <v>0</v>
      </c>
      <c r="DC14" s="745">
        <v>0</v>
      </c>
      <c r="DD14" s="745">
        <v>0</v>
      </c>
      <c r="DE14" s="745">
        <v>0</v>
      </c>
      <c r="DF14" s="745">
        <v>0</v>
      </c>
      <c r="DG14" s="745">
        <v>0</v>
      </c>
      <c r="DH14" s="745">
        <v>0</v>
      </c>
      <c r="DI14" s="745">
        <v>0</v>
      </c>
      <c r="DJ14" s="745">
        <v>0</v>
      </c>
      <c r="DK14" s="745">
        <v>0</v>
      </c>
      <c r="DL14" s="745">
        <v>0</v>
      </c>
      <c r="DM14" s="745">
        <v>0</v>
      </c>
      <c r="DN14" s="745">
        <v>0</v>
      </c>
      <c r="DO14" s="745">
        <v>0</v>
      </c>
      <c r="DP14" s="745">
        <v>0</v>
      </c>
      <c r="DQ14" s="745">
        <v>0</v>
      </c>
      <c r="DR14" s="745">
        <v>0</v>
      </c>
      <c r="DS14" s="745">
        <v>0</v>
      </c>
      <c r="DT14" s="745">
        <v>0</v>
      </c>
      <c r="DU14" s="745">
        <v>0</v>
      </c>
      <c r="DV14" s="745">
        <v>0</v>
      </c>
      <c r="DW14" s="746">
        <v>0</v>
      </c>
      <c r="DX14" s="721"/>
    </row>
    <row r="15" spans="2:128" x14ac:dyDescent="0.2">
      <c r="B15" s="767"/>
      <c r="C15" s="760"/>
      <c r="D15" s="681"/>
      <c r="E15" s="681"/>
      <c r="F15" s="681"/>
      <c r="G15" s="681"/>
      <c r="H15" s="681"/>
      <c r="I15" s="681"/>
      <c r="J15" s="681"/>
      <c r="K15" s="681"/>
      <c r="L15" s="681"/>
      <c r="M15" s="681"/>
      <c r="N15" s="681"/>
      <c r="O15" s="681"/>
      <c r="P15" s="681"/>
      <c r="Q15" s="681"/>
      <c r="R15" s="761"/>
      <c r="S15" s="681"/>
      <c r="T15" s="681"/>
      <c r="U15" s="762" t="s">
        <v>501</v>
      </c>
      <c r="V15" s="763" t="s">
        <v>121</v>
      </c>
      <c r="W15" s="764" t="s">
        <v>495</v>
      </c>
      <c r="X15" s="741"/>
      <c r="Y15" s="741"/>
      <c r="Z15" s="741"/>
      <c r="AA15" s="741"/>
      <c r="AB15" s="741"/>
      <c r="AC15" s="741"/>
      <c r="AD15" s="741"/>
      <c r="AE15" s="741"/>
      <c r="AF15" s="741"/>
      <c r="AG15" s="741"/>
      <c r="AH15" s="741"/>
      <c r="AI15" s="741"/>
      <c r="AJ15" s="741"/>
      <c r="AK15" s="741"/>
      <c r="AL15" s="741"/>
      <c r="AM15" s="741"/>
      <c r="AN15" s="741"/>
      <c r="AO15" s="741"/>
      <c r="AP15" s="741"/>
      <c r="AQ15" s="741"/>
      <c r="AR15" s="741"/>
      <c r="AS15" s="741"/>
      <c r="AT15" s="741"/>
      <c r="AU15" s="741"/>
      <c r="AV15" s="741"/>
      <c r="AW15" s="741"/>
      <c r="AX15" s="741"/>
      <c r="AY15" s="741"/>
      <c r="AZ15" s="741"/>
      <c r="BA15" s="741"/>
      <c r="BB15" s="741"/>
      <c r="BC15" s="741"/>
      <c r="BD15" s="741"/>
      <c r="BE15" s="741"/>
      <c r="BF15" s="741"/>
      <c r="BG15" s="741"/>
      <c r="BH15" s="741"/>
      <c r="BI15" s="741"/>
      <c r="BJ15" s="741"/>
      <c r="BK15" s="741"/>
      <c r="BL15" s="741"/>
      <c r="BM15" s="741"/>
      <c r="BN15" s="741"/>
      <c r="BO15" s="741"/>
      <c r="BP15" s="741"/>
      <c r="BQ15" s="741"/>
      <c r="BR15" s="741"/>
      <c r="BS15" s="741"/>
      <c r="BT15" s="741"/>
      <c r="BU15" s="741"/>
      <c r="BV15" s="741"/>
      <c r="BW15" s="741"/>
      <c r="BX15" s="741"/>
      <c r="BY15" s="741"/>
      <c r="BZ15" s="741"/>
      <c r="CA15" s="741"/>
      <c r="CB15" s="741"/>
      <c r="CC15" s="741"/>
      <c r="CD15" s="741"/>
      <c r="CE15" s="741"/>
      <c r="CF15" s="741"/>
      <c r="CG15" s="741"/>
      <c r="CH15" s="741"/>
      <c r="CI15" s="741"/>
      <c r="CJ15" s="741"/>
      <c r="CK15" s="741"/>
      <c r="CL15" s="741"/>
      <c r="CM15" s="741"/>
      <c r="CN15" s="741"/>
      <c r="CO15" s="741"/>
      <c r="CP15" s="741"/>
      <c r="CQ15" s="741"/>
      <c r="CR15" s="741"/>
      <c r="CS15" s="741"/>
      <c r="CT15" s="741"/>
      <c r="CU15" s="741"/>
      <c r="CV15" s="741"/>
      <c r="CW15" s="741"/>
      <c r="CX15" s="741"/>
      <c r="CY15" s="741"/>
      <c r="CZ15" s="744">
        <v>0</v>
      </c>
      <c r="DA15" s="745">
        <v>0</v>
      </c>
      <c r="DB15" s="745">
        <v>0</v>
      </c>
      <c r="DC15" s="745">
        <v>0</v>
      </c>
      <c r="DD15" s="745">
        <v>0</v>
      </c>
      <c r="DE15" s="745">
        <v>0</v>
      </c>
      <c r="DF15" s="745">
        <v>0</v>
      </c>
      <c r="DG15" s="745">
        <v>0</v>
      </c>
      <c r="DH15" s="745">
        <v>0</v>
      </c>
      <c r="DI15" s="745">
        <v>0</v>
      </c>
      <c r="DJ15" s="745">
        <v>0</v>
      </c>
      <c r="DK15" s="745">
        <v>0</v>
      </c>
      <c r="DL15" s="745">
        <v>0</v>
      </c>
      <c r="DM15" s="745">
        <v>0</v>
      </c>
      <c r="DN15" s="745">
        <v>0</v>
      </c>
      <c r="DO15" s="745">
        <v>0</v>
      </c>
      <c r="DP15" s="745">
        <v>0</v>
      </c>
      <c r="DQ15" s="745">
        <v>0</v>
      </c>
      <c r="DR15" s="745">
        <v>0</v>
      </c>
      <c r="DS15" s="745">
        <v>0</v>
      </c>
      <c r="DT15" s="745">
        <v>0</v>
      </c>
      <c r="DU15" s="745">
        <v>0</v>
      </c>
      <c r="DV15" s="745">
        <v>0</v>
      </c>
      <c r="DW15" s="746">
        <v>0</v>
      </c>
      <c r="DX15" s="721"/>
    </row>
    <row r="16" spans="2:128" x14ac:dyDescent="0.2">
      <c r="B16" s="767"/>
      <c r="C16" s="760"/>
      <c r="D16" s="681"/>
      <c r="E16" s="681"/>
      <c r="F16" s="681"/>
      <c r="G16" s="681"/>
      <c r="H16" s="681"/>
      <c r="I16" s="681"/>
      <c r="J16" s="681"/>
      <c r="K16" s="681"/>
      <c r="L16" s="681"/>
      <c r="M16" s="681"/>
      <c r="N16" s="681"/>
      <c r="O16" s="681"/>
      <c r="P16" s="681"/>
      <c r="Q16" s="681"/>
      <c r="R16" s="761"/>
      <c r="S16" s="681"/>
      <c r="T16" s="681"/>
      <c r="U16" s="762" t="s">
        <v>502</v>
      </c>
      <c r="V16" s="763" t="s">
        <v>121</v>
      </c>
      <c r="W16" s="764" t="s">
        <v>495</v>
      </c>
      <c r="X16" s="741"/>
      <c r="Y16" s="741"/>
      <c r="Z16" s="741"/>
      <c r="AA16" s="741"/>
      <c r="AB16" s="741"/>
      <c r="AC16" s="741"/>
      <c r="AD16" s="741"/>
      <c r="AE16" s="741"/>
      <c r="AF16" s="741"/>
      <c r="AG16" s="741"/>
      <c r="AH16" s="741"/>
      <c r="AI16" s="741"/>
      <c r="AJ16" s="741"/>
      <c r="AK16" s="741"/>
      <c r="AL16" s="741"/>
      <c r="AM16" s="741"/>
      <c r="AN16" s="741"/>
      <c r="AO16" s="741"/>
      <c r="AP16" s="741"/>
      <c r="AQ16" s="741"/>
      <c r="AR16" s="741"/>
      <c r="AS16" s="741"/>
      <c r="AT16" s="741"/>
      <c r="AU16" s="741"/>
      <c r="AV16" s="741"/>
      <c r="AW16" s="741"/>
      <c r="AX16" s="741"/>
      <c r="AY16" s="741"/>
      <c r="AZ16" s="741"/>
      <c r="BA16" s="741"/>
      <c r="BB16" s="741"/>
      <c r="BC16" s="741"/>
      <c r="BD16" s="741"/>
      <c r="BE16" s="741"/>
      <c r="BF16" s="741"/>
      <c r="BG16" s="741"/>
      <c r="BH16" s="741"/>
      <c r="BI16" s="741"/>
      <c r="BJ16" s="741"/>
      <c r="BK16" s="741"/>
      <c r="BL16" s="741"/>
      <c r="BM16" s="741"/>
      <c r="BN16" s="741"/>
      <c r="BO16" s="741"/>
      <c r="BP16" s="741"/>
      <c r="BQ16" s="741"/>
      <c r="BR16" s="741"/>
      <c r="BS16" s="741"/>
      <c r="BT16" s="741"/>
      <c r="BU16" s="741"/>
      <c r="BV16" s="741"/>
      <c r="BW16" s="741"/>
      <c r="BX16" s="741"/>
      <c r="BY16" s="741"/>
      <c r="BZ16" s="741"/>
      <c r="CA16" s="741"/>
      <c r="CB16" s="741"/>
      <c r="CC16" s="741"/>
      <c r="CD16" s="741"/>
      <c r="CE16" s="742"/>
      <c r="CF16" s="742"/>
      <c r="CG16" s="742"/>
      <c r="CH16" s="742"/>
      <c r="CI16" s="742"/>
      <c r="CJ16" s="742"/>
      <c r="CK16" s="742"/>
      <c r="CL16" s="742"/>
      <c r="CM16" s="742"/>
      <c r="CN16" s="742"/>
      <c r="CO16" s="742"/>
      <c r="CP16" s="742"/>
      <c r="CQ16" s="742"/>
      <c r="CR16" s="742"/>
      <c r="CS16" s="742"/>
      <c r="CT16" s="742"/>
      <c r="CU16" s="742"/>
      <c r="CV16" s="742"/>
      <c r="CW16" s="742"/>
      <c r="CX16" s="742"/>
      <c r="CY16" s="743"/>
      <c r="CZ16" s="744">
        <v>0</v>
      </c>
      <c r="DA16" s="745">
        <v>0</v>
      </c>
      <c r="DB16" s="745">
        <v>0</v>
      </c>
      <c r="DC16" s="745">
        <v>0</v>
      </c>
      <c r="DD16" s="745">
        <v>0</v>
      </c>
      <c r="DE16" s="745">
        <v>0</v>
      </c>
      <c r="DF16" s="745">
        <v>0</v>
      </c>
      <c r="DG16" s="745">
        <v>0</v>
      </c>
      <c r="DH16" s="745">
        <v>0</v>
      </c>
      <c r="DI16" s="745">
        <v>0</v>
      </c>
      <c r="DJ16" s="745">
        <v>0</v>
      </c>
      <c r="DK16" s="745">
        <v>0</v>
      </c>
      <c r="DL16" s="745">
        <v>0</v>
      </c>
      <c r="DM16" s="745">
        <v>0</v>
      </c>
      <c r="DN16" s="745">
        <v>0</v>
      </c>
      <c r="DO16" s="745">
        <v>0</v>
      </c>
      <c r="DP16" s="745">
        <v>0</v>
      </c>
      <c r="DQ16" s="745">
        <v>0</v>
      </c>
      <c r="DR16" s="745">
        <v>0</v>
      </c>
      <c r="DS16" s="745">
        <v>0</v>
      </c>
      <c r="DT16" s="745">
        <v>0</v>
      </c>
      <c r="DU16" s="745">
        <v>0</v>
      </c>
      <c r="DV16" s="745">
        <v>0</v>
      </c>
      <c r="DW16" s="746">
        <v>0</v>
      </c>
      <c r="DX16" s="721"/>
    </row>
    <row r="17" spans="2:128" x14ac:dyDescent="0.2">
      <c r="B17" s="767"/>
      <c r="C17" s="760"/>
      <c r="D17" s="681"/>
      <c r="E17" s="681"/>
      <c r="F17" s="681"/>
      <c r="G17" s="681"/>
      <c r="H17" s="681"/>
      <c r="I17" s="681"/>
      <c r="J17" s="681"/>
      <c r="K17" s="681"/>
      <c r="L17" s="681"/>
      <c r="M17" s="681"/>
      <c r="N17" s="681"/>
      <c r="O17" s="681"/>
      <c r="P17" s="681"/>
      <c r="Q17" s="681"/>
      <c r="R17" s="761"/>
      <c r="S17" s="681"/>
      <c r="T17" s="681"/>
      <c r="U17" s="762" t="s">
        <v>503</v>
      </c>
      <c r="V17" s="763" t="s">
        <v>121</v>
      </c>
      <c r="W17" s="764" t="s">
        <v>495</v>
      </c>
      <c r="X17" s="741"/>
      <c r="Y17" s="741"/>
      <c r="Z17" s="741"/>
      <c r="AA17" s="741"/>
      <c r="AB17" s="741"/>
      <c r="AC17" s="741"/>
      <c r="AD17" s="741"/>
      <c r="AE17" s="741"/>
      <c r="AF17" s="741"/>
      <c r="AG17" s="741"/>
      <c r="AH17" s="741"/>
      <c r="AI17" s="741"/>
      <c r="AJ17" s="741"/>
      <c r="AK17" s="741"/>
      <c r="AL17" s="741"/>
      <c r="AM17" s="741"/>
      <c r="AN17" s="741"/>
      <c r="AO17" s="741"/>
      <c r="AP17" s="741"/>
      <c r="AQ17" s="741"/>
      <c r="AR17" s="741"/>
      <c r="AS17" s="741"/>
      <c r="AT17" s="741"/>
      <c r="AU17" s="741"/>
      <c r="AV17" s="741"/>
      <c r="AW17" s="741"/>
      <c r="AX17" s="741"/>
      <c r="AY17" s="741"/>
      <c r="AZ17" s="741"/>
      <c r="BA17" s="741"/>
      <c r="BB17" s="741"/>
      <c r="BC17" s="741"/>
      <c r="BD17" s="741"/>
      <c r="BE17" s="741"/>
      <c r="BF17" s="741"/>
      <c r="BG17" s="741"/>
      <c r="BH17" s="741"/>
      <c r="BI17" s="741"/>
      <c r="BJ17" s="741"/>
      <c r="BK17" s="741"/>
      <c r="BL17" s="741"/>
      <c r="BM17" s="741"/>
      <c r="BN17" s="741"/>
      <c r="BO17" s="741"/>
      <c r="BP17" s="741"/>
      <c r="BQ17" s="741"/>
      <c r="BR17" s="741"/>
      <c r="BS17" s="741"/>
      <c r="BT17" s="741"/>
      <c r="BU17" s="741"/>
      <c r="BV17" s="741"/>
      <c r="BW17" s="741"/>
      <c r="BX17" s="741"/>
      <c r="BY17" s="741"/>
      <c r="BZ17" s="741"/>
      <c r="CA17" s="741"/>
      <c r="CB17" s="741"/>
      <c r="CC17" s="741"/>
      <c r="CD17" s="741"/>
      <c r="CE17" s="742"/>
      <c r="CF17" s="742"/>
      <c r="CG17" s="742"/>
      <c r="CH17" s="742"/>
      <c r="CI17" s="742"/>
      <c r="CJ17" s="742"/>
      <c r="CK17" s="742"/>
      <c r="CL17" s="742"/>
      <c r="CM17" s="742"/>
      <c r="CN17" s="742"/>
      <c r="CO17" s="742"/>
      <c r="CP17" s="742"/>
      <c r="CQ17" s="742"/>
      <c r="CR17" s="742"/>
      <c r="CS17" s="742"/>
      <c r="CT17" s="742"/>
      <c r="CU17" s="742"/>
      <c r="CV17" s="742"/>
      <c r="CW17" s="742"/>
      <c r="CX17" s="742"/>
      <c r="CY17" s="743"/>
      <c r="CZ17" s="744">
        <v>0</v>
      </c>
      <c r="DA17" s="745">
        <v>0</v>
      </c>
      <c r="DB17" s="745">
        <v>0</v>
      </c>
      <c r="DC17" s="745">
        <v>0</v>
      </c>
      <c r="DD17" s="745">
        <v>0</v>
      </c>
      <c r="DE17" s="745">
        <v>0</v>
      </c>
      <c r="DF17" s="745">
        <v>0</v>
      </c>
      <c r="DG17" s="745">
        <v>0</v>
      </c>
      <c r="DH17" s="745">
        <v>0</v>
      </c>
      <c r="DI17" s="745">
        <v>0</v>
      </c>
      <c r="DJ17" s="745">
        <v>0</v>
      </c>
      <c r="DK17" s="745">
        <v>0</v>
      </c>
      <c r="DL17" s="745">
        <v>0</v>
      </c>
      <c r="DM17" s="745">
        <v>0</v>
      </c>
      <c r="DN17" s="745">
        <v>0</v>
      </c>
      <c r="DO17" s="745">
        <v>0</v>
      </c>
      <c r="DP17" s="745">
        <v>0</v>
      </c>
      <c r="DQ17" s="745">
        <v>0</v>
      </c>
      <c r="DR17" s="745">
        <v>0</v>
      </c>
      <c r="DS17" s="745">
        <v>0</v>
      </c>
      <c r="DT17" s="745">
        <v>0</v>
      </c>
      <c r="DU17" s="745">
        <v>0</v>
      </c>
      <c r="DV17" s="745">
        <v>0</v>
      </c>
      <c r="DW17" s="746">
        <v>0</v>
      </c>
      <c r="DX17" s="721"/>
    </row>
    <row r="18" spans="2:128" x14ac:dyDescent="0.2">
      <c r="B18" s="767"/>
      <c r="C18" s="760"/>
      <c r="D18" s="681"/>
      <c r="E18" s="681"/>
      <c r="F18" s="681"/>
      <c r="G18" s="681"/>
      <c r="H18" s="681"/>
      <c r="I18" s="681"/>
      <c r="J18" s="681"/>
      <c r="K18" s="681"/>
      <c r="L18" s="681"/>
      <c r="M18" s="681"/>
      <c r="N18" s="681"/>
      <c r="O18" s="681"/>
      <c r="P18" s="681"/>
      <c r="Q18" s="681"/>
      <c r="R18" s="761"/>
      <c r="S18" s="681"/>
      <c r="T18" s="681"/>
      <c r="U18" s="768" t="s">
        <v>504</v>
      </c>
      <c r="V18" s="763" t="s">
        <v>121</v>
      </c>
      <c r="W18" s="764" t="s">
        <v>495</v>
      </c>
      <c r="X18" s="769"/>
      <c r="Y18" s="769"/>
      <c r="Z18" s="769"/>
      <c r="AA18" s="769"/>
      <c r="AB18" s="769"/>
      <c r="AC18" s="769"/>
      <c r="AD18" s="769"/>
      <c r="AE18" s="769"/>
      <c r="AF18" s="769"/>
      <c r="AG18" s="769"/>
      <c r="AH18" s="769"/>
      <c r="AI18" s="769"/>
      <c r="AJ18" s="769"/>
      <c r="AK18" s="769"/>
      <c r="AL18" s="769"/>
      <c r="AM18" s="769"/>
      <c r="AN18" s="769"/>
      <c r="AO18" s="769"/>
      <c r="AP18" s="769"/>
      <c r="AQ18" s="769"/>
      <c r="AR18" s="769"/>
      <c r="AS18" s="769"/>
      <c r="AT18" s="769"/>
      <c r="AU18" s="769"/>
      <c r="AV18" s="769"/>
      <c r="AW18" s="769"/>
      <c r="AX18" s="769"/>
      <c r="AY18" s="769"/>
      <c r="AZ18" s="769"/>
      <c r="BA18" s="769"/>
      <c r="BB18" s="769"/>
      <c r="BC18" s="769"/>
      <c r="BD18" s="769"/>
      <c r="BE18" s="769"/>
      <c r="BF18" s="769"/>
      <c r="BG18" s="769"/>
      <c r="BH18" s="769"/>
      <c r="BI18" s="769"/>
      <c r="BJ18" s="769"/>
      <c r="BK18" s="769"/>
      <c r="BL18" s="769"/>
      <c r="BM18" s="769"/>
      <c r="BN18" s="769"/>
      <c r="BO18" s="769"/>
      <c r="BP18" s="769"/>
      <c r="BQ18" s="769"/>
      <c r="BR18" s="769"/>
      <c r="BS18" s="769"/>
      <c r="BT18" s="769"/>
      <c r="BU18" s="769"/>
      <c r="BV18" s="769"/>
      <c r="BW18" s="769"/>
      <c r="BX18" s="769"/>
      <c r="BY18" s="769"/>
      <c r="BZ18" s="769"/>
      <c r="CA18" s="769"/>
      <c r="CB18" s="769"/>
      <c r="CC18" s="769"/>
      <c r="CD18" s="769"/>
      <c r="CE18" s="770"/>
      <c r="CF18" s="770"/>
      <c r="CG18" s="770"/>
      <c r="CH18" s="770"/>
      <c r="CI18" s="770"/>
      <c r="CJ18" s="770"/>
      <c r="CK18" s="770"/>
      <c r="CL18" s="770"/>
      <c r="CM18" s="770"/>
      <c r="CN18" s="770"/>
      <c r="CO18" s="770"/>
      <c r="CP18" s="770"/>
      <c r="CQ18" s="770"/>
      <c r="CR18" s="770"/>
      <c r="CS18" s="770"/>
      <c r="CT18" s="770"/>
      <c r="CU18" s="770"/>
      <c r="CV18" s="770"/>
      <c r="CW18" s="770"/>
      <c r="CX18" s="770"/>
      <c r="CY18" s="771"/>
      <c r="CZ18" s="744">
        <v>0</v>
      </c>
      <c r="DA18" s="745">
        <v>0</v>
      </c>
      <c r="DB18" s="745">
        <v>0</v>
      </c>
      <c r="DC18" s="745">
        <v>0</v>
      </c>
      <c r="DD18" s="745">
        <v>0</v>
      </c>
      <c r="DE18" s="745">
        <v>0</v>
      </c>
      <c r="DF18" s="745">
        <v>0</v>
      </c>
      <c r="DG18" s="745">
        <v>0</v>
      </c>
      <c r="DH18" s="745">
        <v>0</v>
      </c>
      <c r="DI18" s="745">
        <v>0</v>
      </c>
      <c r="DJ18" s="745">
        <v>0</v>
      </c>
      <c r="DK18" s="745">
        <v>0</v>
      </c>
      <c r="DL18" s="745">
        <v>0</v>
      </c>
      <c r="DM18" s="745">
        <v>0</v>
      </c>
      <c r="DN18" s="745">
        <v>0</v>
      </c>
      <c r="DO18" s="745">
        <v>0</v>
      </c>
      <c r="DP18" s="745">
        <v>0</v>
      </c>
      <c r="DQ18" s="745">
        <v>0</v>
      </c>
      <c r="DR18" s="745">
        <v>0</v>
      </c>
      <c r="DS18" s="745">
        <v>0</v>
      </c>
      <c r="DT18" s="745">
        <v>0</v>
      </c>
      <c r="DU18" s="745">
        <v>0</v>
      </c>
      <c r="DV18" s="745">
        <v>0</v>
      </c>
      <c r="DW18" s="746">
        <v>0</v>
      </c>
      <c r="DX18" s="721"/>
    </row>
    <row r="19" spans="2:128" ht="15.75" thickBot="1" x14ac:dyDescent="0.25">
      <c r="B19" s="772"/>
      <c r="C19" s="773"/>
      <c r="D19" s="774"/>
      <c r="E19" s="774"/>
      <c r="F19" s="774"/>
      <c r="G19" s="774"/>
      <c r="H19" s="774"/>
      <c r="I19" s="774"/>
      <c r="J19" s="774"/>
      <c r="K19" s="774"/>
      <c r="L19" s="774"/>
      <c r="M19" s="774"/>
      <c r="N19" s="774"/>
      <c r="O19" s="774"/>
      <c r="P19" s="774"/>
      <c r="Q19" s="774"/>
      <c r="R19" s="775"/>
      <c r="S19" s="774"/>
      <c r="T19" s="774"/>
      <c r="U19" s="776" t="s">
        <v>124</v>
      </c>
      <c r="V19" s="777" t="s">
        <v>505</v>
      </c>
      <c r="W19" s="778" t="s">
        <v>495</v>
      </c>
      <c r="X19" s="779">
        <f>SUM(X8:X18)</f>
        <v>0</v>
      </c>
      <c r="Y19" s="779">
        <f t="shared" ref="Y19:CJ19" si="8">SUM(Y8:Y18)</f>
        <v>0</v>
      </c>
      <c r="Z19" s="779">
        <f t="shared" si="8"/>
        <v>0</v>
      </c>
      <c r="AA19" s="779">
        <f t="shared" si="8"/>
        <v>0</v>
      </c>
      <c r="AB19" s="779">
        <f t="shared" si="8"/>
        <v>0</v>
      </c>
      <c r="AC19" s="779">
        <f t="shared" si="8"/>
        <v>0</v>
      </c>
      <c r="AD19" s="779">
        <f t="shared" si="8"/>
        <v>0</v>
      </c>
      <c r="AE19" s="779">
        <f t="shared" si="8"/>
        <v>0</v>
      </c>
      <c r="AF19" s="779">
        <f t="shared" si="8"/>
        <v>0</v>
      </c>
      <c r="AG19" s="779">
        <f t="shared" si="8"/>
        <v>0</v>
      </c>
      <c r="AH19" s="779">
        <f t="shared" si="8"/>
        <v>0</v>
      </c>
      <c r="AI19" s="779">
        <f t="shared" si="8"/>
        <v>0</v>
      </c>
      <c r="AJ19" s="779">
        <f t="shared" si="8"/>
        <v>0</v>
      </c>
      <c r="AK19" s="779">
        <f t="shared" si="8"/>
        <v>0</v>
      </c>
      <c r="AL19" s="779">
        <f t="shared" si="8"/>
        <v>0</v>
      </c>
      <c r="AM19" s="779">
        <f t="shared" si="8"/>
        <v>0</v>
      </c>
      <c r="AN19" s="779">
        <f t="shared" si="8"/>
        <v>0</v>
      </c>
      <c r="AO19" s="779">
        <f t="shared" si="8"/>
        <v>0</v>
      </c>
      <c r="AP19" s="779">
        <f t="shared" si="8"/>
        <v>0</v>
      </c>
      <c r="AQ19" s="779">
        <f t="shared" si="8"/>
        <v>0</v>
      </c>
      <c r="AR19" s="779">
        <f t="shared" si="8"/>
        <v>0</v>
      </c>
      <c r="AS19" s="779">
        <f t="shared" si="8"/>
        <v>0</v>
      </c>
      <c r="AT19" s="779">
        <f t="shared" si="8"/>
        <v>0</v>
      </c>
      <c r="AU19" s="779">
        <f t="shared" si="8"/>
        <v>0</v>
      </c>
      <c r="AV19" s="779">
        <f t="shared" si="8"/>
        <v>0</v>
      </c>
      <c r="AW19" s="779">
        <f t="shared" si="8"/>
        <v>0</v>
      </c>
      <c r="AX19" s="779">
        <f t="shared" si="8"/>
        <v>0</v>
      </c>
      <c r="AY19" s="779">
        <f t="shared" si="8"/>
        <v>0</v>
      </c>
      <c r="AZ19" s="779">
        <f t="shared" si="8"/>
        <v>0</v>
      </c>
      <c r="BA19" s="779">
        <f t="shared" si="8"/>
        <v>0</v>
      </c>
      <c r="BB19" s="779">
        <f t="shared" si="8"/>
        <v>0</v>
      </c>
      <c r="BC19" s="779">
        <f t="shared" si="8"/>
        <v>0</v>
      </c>
      <c r="BD19" s="779">
        <f t="shared" si="8"/>
        <v>0</v>
      </c>
      <c r="BE19" s="779">
        <f t="shared" si="8"/>
        <v>0</v>
      </c>
      <c r="BF19" s="779">
        <f t="shared" si="8"/>
        <v>0</v>
      </c>
      <c r="BG19" s="779">
        <f t="shared" si="8"/>
        <v>0</v>
      </c>
      <c r="BH19" s="779">
        <f t="shared" si="8"/>
        <v>0</v>
      </c>
      <c r="BI19" s="779">
        <f t="shared" si="8"/>
        <v>0</v>
      </c>
      <c r="BJ19" s="779">
        <f t="shared" si="8"/>
        <v>0</v>
      </c>
      <c r="BK19" s="779">
        <f t="shared" si="8"/>
        <v>0</v>
      </c>
      <c r="BL19" s="779">
        <f t="shared" si="8"/>
        <v>0</v>
      </c>
      <c r="BM19" s="779">
        <f t="shared" si="8"/>
        <v>0</v>
      </c>
      <c r="BN19" s="779">
        <f t="shared" si="8"/>
        <v>0</v>
      </c>
      <c r="BO19" s="779">
        <f t="shared" si="8"/>
        <v>0</v>
      </c>
      <c r="BP19" s="779">
        <f t="shared" si="8"/>
        <v>0</v>
      </c>
      <c r="BQ19" s="779">
        <f t="shared" si="8"/>
        <v>0</v>
      </c>
      <c r="BR19" s="779">
        <f t="shared" si="8"/>
        <v>0</v>
      </c>
      <c r="BS19" s="779">
        <f t="shared" si="8"/>
        <v>0</v>
      </c>
      <c r="BT19" s="779">
        <f t="shared" si="8"/>
        <v>0</v>
      </c>
      <c r="BU19" s="779">
        <f t="shared" si="8"/>
        <v>0</v>
      </c>
      <c r="BV19" s="779">
        <f t="shared" si="8"/>
        <v>0</v>
      </c>
      <c r="BW19" s="779">
        <f t="shared" si="8"/>
        <v>0</v>
      </c>
      <c r="BX19" s="779">
        <f t="shared" si="8"/>
        <v>0</v>
      </c>
      <c r="BY19" s="779">
        <f t="shared" si="8"/>
        <v>0</v>
      </c>
      <c r="BZ19" s="779">
        <f t="shared" si="8"/>
        <v>0</v>
      </c>
      <c r="CA19" s="779">
        <f t="shared" si="8"/>
        <v>0</v>
      </c>
      <c r="CB19" s="779">
        <f t="shared" si="8"/>
        <v>0</v>
      </c>
      <c r="CC19" s="779">
        <f t="shared" si="8"/>
        <v>0</v>
      </c>
      <c r="CD19" s="779">
        <f t="shared" si="8"/>
        <v>0</v>
      </c>
      <c r="CE19" s="779">
        <f t="shared" si="8"/>
        <v>0</v>
      </c>
      <c r="CF19" s="779">
        <f t="shared" si="8"/>
        <v>0</v>
      </c>
      <c r="CG19" s="779">
        <f t="shared" si="8"/>
        <v>0</v>
      </c>
      <c r="CH19" s="779">
        <f t="shared" si="8"/>
        <v>0</v>
      </c>
      <c r="CI19" s="779">
        <f t="shared" si="8"/>
        <v>0</v>
      </c>
      <c r="CJ19" s="779">
        <f t="shared" si="8"/>
        <v>0</v>
      </c>
      <c r="CK19" s="779">
        <f t="shared" ref="CK19:DW19" si="9">SUM(CK8:CK18)</f>
        <v>0</v>
      </c>
      <c r="CL19" s="779">
        <f t="shared" si="9"/>
        <v>0</v>
      </c>
      <c r="CM19" s="779">
        <f t="shared" si="9"/>
        <v>0</v>
      </c>
      <c r="CN19" s="779">
        <f t="shared" si="9"/>
        <v>0</v>
      </c>
      <c r="CO19" s="779">
        <f t="shared" si="9"/>
        <v>0</v>
      </c>
      <c r="CP19" s="779">
        <f t="shared" si="9"/>
        <v>0</v>
      </c>
      <c r="CQ19" s="779">
        <f t="shared" si="9"/>
        <v>0</v>
      </c>
      <c r="CR19" s="779">
        <f t="shared" si="9"/>
        <v>0</v>
      </c>
      <c r="CS19" s="779">
        <f t="shared" si="9"/>
        <v>0</v>
      </c>
      <c r="CT19" s="779">
        <f t="shared" si="9"/>
        <v>0</v>
      </c>
      <c r="CU19" s="779">
        <f t="shared" si="9"/>
        <v>0</v>
      </c>
      <c r="CV19" s="779">
        <f t="shared" si="9"/>
        <v>0</v>
      </c>
      <c r="CW19" s="779">
        <f t="shared" si="9"/>
        <v>0</v>
      </c>
      <c r="CX19" s="779">
        <f t="shared" si="9"/>
        <v>0</v>
      </c>
      <c r="CY19" s="780">
        <f t="shared" si="9"/>
        <v>0</v>
      </c>
      <c r="CZ19" s="781">
        <f t="shared" si="9"/>
        <v>0</v>
      </c>
      <c r="DA19" s="782">
        <f t="shared" si="9"/>
        <v>0</v>
      </c>
      <c r="DB19" s="782">
        <f t="shared" si="9"/>
        <v>0</v>
      </c>
      <c r="DC19" s="782">
        <f t="shared" si="9"/>
        <v>0</v>
      </c>
      <c r="DD19" s="782">
        <f t="shared" si="9"/>
        <v>0</v>
      </c>
      <c r="DE19" s="782">
        <f t="shared" si="9"/>
        <v>0</v>
      </c>
      <c r="DF19" s="782">
        <f t="shared" si="9"/>
        <v>0</v>
      </c>
      <c r="DG19" s="782">
        <f t="shared" si="9"/>
        <v>0</v>
      </c>
      <c r="DH19" s="782">
        <f t="shared" si="9"/>
        <v>0</v>
      </c>
      <c r="DI19" s="782">
        <f t="shared" si="9"/>
        <v>0</v>
      </c>
      <c r="DJ19" s="782">
        <f t="shared" si="9"/>
        <v>0</v>
      </c>
      <c r="DK19" s="782">
        <f t="shared" si="9"/>
        <v>0</v>
      </c>
      <c r="DL19" s="782">
        <f t="shared" si="9"/>
        <v>0</v>
      </c>
      <c r="DM19" s="782">
        <f t="shared" si="9"/>
        <v>0</v>
      </c>
      <c r="DN19" s="782">
        <f t="shared" si="9"/>
        <v>0</v>
      </c>
      <c r="DO19" s="782">
        <f t="shared" si="9"/>
        <v>0</v>
      </c>
      <c r="DP19" s="782">
        <f t="shared" si="9"/>
        <v>0</v>
      </c>
      <c r="DQ19" s="782">
        <f t="shared" si="9"/>
        <v>0</v>
      </c>
      <c r="DR19" s="782">
        <f t="shared" si="9"/>
        <v>0</v>
      </c>
      <c r="DS19" s="782">
        <f t="shared" si="9"/>
        <v>0</v>
      </c>
      <c r="DT19" s="782">
        <f t="shared" si="9"/>
        <v>0</v>
      </c>
      <c r="DU19" s="782">
        <f t="shared" si="9"/>
        <v>0</v>
      </c>
      <c r="DV19" s="782">
        <f t="shared" si="9"/>
        <v>0</v>
      </c>
      <c r="DW19" s="783">
        <f t="shared" si="9"/>
        <v>0</v>
      </c>
      <c r="DX19" s="721"/>
    </row>
    <row r="20" spans="2:128" x14ac:dyDescent="0.2">
      <c r="B20" s="723" t="s">
        <v>506</v>
      </c>
      <c r="C20" s="724" t="s">
        <v>507</v>
      </c>
      <c r="D20" s="716"/>
      <c r="E20" s="717"/>
      <c r="F20" s="717"/>
      <c r="G20" s="717"/>
      <c r="H20" s="717"/>
      <c r="I20" s="717"/>
      <c r="J20" s="717"/>
      <c r="K20" s="717"/>
      <c r="L20" s="717"/>
      <c r="M20" s="717"/>
      <c r="N20" s="717"/>
      <c r="O20" s="717"/>
      <c r="P20" s="717"/>
      <c r="Q20" s="717"/>
      <c r="R20" s="719"/>
      <c r="S20" s="784"/>
      <c r="T20" s="719"/>
      <c r="U20" s="784"/>
      <c r="V20" s="717"/>
      <c r="W20" s="717"/>
      <c r="X20" s="715">
        <f t="shared" ref="X20:BC20" si="10">SUMIF($C:$C,"58.2x",X:X)</f>
        <v>0</v>
      </c>
      <c r="Y20" s="715">
        <f t="shared" si="10"/>
        <v>0</v>
      </c>
      <c r="Z20" s="715">
        <f t="shared" si="10"/>
        <v>0</v>
      </c>
      <c r="AA20" s="715">
        <f t="shared" si="10"/>
        <v>0</v>
      </c>
      <c r="AB20" s="715">
        <f t="shared" si="10"/>
        <v>0</v>
      </c>
      <c r="AC20" s="715">
        <f t="shared" si="10"/>
        <v>0</v>
      </c>
      <c r="AD20" s="715">
        <f t="shared" si="10"/>
        <v>0</v>
      </c>
      <c r="AE20" s="715">
        <f t="shared" si="10"/>
        <v>0</v>
      </c>
      <c r="AF20" s="715">
        <f t="shared" si="10"/>
        <v>0</v>
      </c>
      <c r="AG20" s="715">
        <f t="shared" si="10"/>
        <v>0</v>
      </c>
      <c r="AH20" s="715">
        <f t="shared" si="10"/>
        <v>0</v>
      </c>
      <c r="AI20" s="715">
        <f t="shared" si="10"/>
        <v>0</v>
      </c>
      <c r="AJ20" s="715">
        <f t="shared" si="10"/>
        <v>0</v>
      </c>
      <c r="AK20" s="715">
        <f t="shared" si="10"/>
        <v>0</v>
      </c>
      <c r="AL20" s="715">
        <f t="shared" si="10"/>
        <v>0</v>
      </c>
      <c r="AM20" s="715">
        <f t="shared" si="10"/>
        <v>0</v>
      </c>
      <c r="AN20" s="715">
        <f t="shared" si="10"/>
        <v>0</v>
      </c>
      <c r="AO20" s="715">
        <f t="shared" si="10"/>
        <v>0</v>
      </c>
      <c r="AP20" s="715">
        <f t="shared" si="10"/>
        <v>0</v>
      </c>
      <c r="AQ20" s="715">
        <f t="shared" si="10"/>
        <v>0</v>
      </c>
      <c r="AR20" s="715">
        <f t="shared" si="10"/>
        <v>0</v>
      </c>
      <c r="AS20" s="715">
        <f t="shared" si="10"/>
        <v>0</v>
      </c>
      <c r="AT20" s="715">
        <f t="shared" si="10"/>
        <v>0</v>
      </c>
      <c r="AU20" s="715">
        <f t="shared" si="10"/>
        <v>0</v>
      </c>
      <c r="AV20" s="715">
        <f t="shared" si="10"/>
        <v>0</v>
      </c>
      <c r="AW20" s="715">
        <f t="shared" si="10"/>
        <v>0</v>
      </c>
      <c r="AX20" s="715">
        <f t="shared" si="10"/>
        <v>0</v>
      </c>
      <c r="AY20" s="715">
        <f t="shared" si="10"/>
        <v>0</v>
      </c>
      <c r="AZ20" s="715">
        <f t="shared" si="10"/>
        <v>0</v>
      </c>
      <c r="BA20" s="715">
        <f t="shared" si="10"/>
        <v>0</v>
      </c>
      <c r="BB20" s="715">
        <f t="shared" si="10"/>
        <v>0</v>
      </c>
      <c r="BC20" s="715">
        <f t="shared" si="10"/>
        <v>0</v>
      </c>
      <c r="BD20" s="715">
        <f t="shared" ref="BD20:CI20" si="11">SUMIF($C:$C,"58.2x",BD:BD)</f>
        <v>0</v>
      </c>
      <c r="BE20" s="715">
        <f t="shared" si="11"/>
        <v>0</v>
      </c>
      <c r="BF20" s="715">
        <f t="shared" si="11"/>
        <v>0</v>
      </c>
      <c r="BG20" s="715">
        <f t="shared" si="11"/>
        <v>0</v>
      </c>
      <c r="BH20" s="715">
        <f t="shared" si="11"/>
        <v>0</v>
      </c>
      <c r="BI20" s="715">
        <f t="shared" si="11"/>
        <v>0</v>
      </c>
      <c r="BJ20" s="715">
        <f t="shared" si="11"/>
        <v>0</v>
      </c>
      <c r="BK20" s="715">
        <f t="shared" si="11"/>
        <v>0</v>
      </c>
      <c r="BL20" s="715">
        <f t="shared" si="11"/>
        <v>0</v>
      </c>
      <c r="BM20" s="715">
        <f t="shared" si="11"/>
        <v>0</v>
      </c>
      <c r="BN20" s="715">
        <f t="shared" si="11"/>
        <v>0</v>
      </c>
      <c r="BO20" s="715">
        <f t="shared" si="11"/>
        <v>0</v>
      </c>
      <c r="BP20" s="715">
        <f t="shared" si="11"/>
        <v>0</v>
      </c>
      <c r="BQ20" s="715">
        <f t="shared" si="11"/>
        <v>0</v>
      </c>
      <c r="BR20" s="715">
        <f t="shared" si="11"/>
        <v>0</v>
      </c>
      <c r="BS20" s="715">
        <f t="shared" si="11"/>
        <v>0</v>
      </c>
      <c r="BT20" s="715">
        <f t="shared" si="11"/>
        <v>0</v>
      </c>
      <c r="BU20" s="715">
        <f t="shared" si="11"/>
        <v>0</v>
      </c>
      <c r="BV20" s="715">
        <f t="shared" si="11"/>
        <v>0</v>
      </c>
      <c r="BW20" s="715">
        <f t="shared" si="11"/>
        <v>0</v>
      </c>
      <c r="BX20" s="715">
        <f t="shared" si="11"/>
        <v>0</v>
      </c>
      <c r="BY20" s="715">
        <f t="shared" si="11"/>
        <v>0</v>
      </c>
      <c r="BZ20" s="715">
        <f t="shared" si="11"/>
        <v>0</v>
      </c>
      <c r="CA20" s="715">
        <f t="shared" si="11"/>
        <v>0</v>
      </c>
      <c r="CB20" s="715">
        <f t="shared" si="11"/>
        <v>0</v>
      </c>
      <c r="CC20" s="715">
        <f t="shared" si="11"/>
        <v>0</v>
      </c>
      <c r="CD20" s="715">
        <f t="shared" si="11"/>
        <v>0</v>
      </c>
      <c r="CE20" s="715">
        <f t="shared" si="11"/>
        <v>0</v>
      </c>
      <c r="CF20" s="715">
        <f t="shared" si="11"/>
        <v>0</v>
      </c>
      <c r="CG20" s="715">
        <f t="shared" si="11"/>
        <v>0</v>
      </c>
      <c r="CH20" s="715">
        <f t="shared" si="11"/>
        <v>0</v>
      </c>
      <c r="CI20" s="715">
        <f t="shared" si="11"/>
        <v>0</v>
      </c>
      <c r="CJ20" s="715">
        <f t="shared" ref="CJ20:DO20" si="12">SUMIF($C:$C,"58.2x",CJ:CJ)</f>
        <v>0</v>
      </c>
      <c r="CK20" s="715">
        <f t="shared" si="12"/>
        <v>0</v>
      </c>
      <c r="CL20" s="715">
        <f t="shared" si="12"/>
        <v>0</v>
      </c>
      <c r="CM20" s="715">
        <f t="shared" si="12"/>
        <v>0</v>
      </c>
      <c r="CN20" s="715">
        <f t="shared" si="12"/>
        <v>0</v>
      </c>
      <c r="CO20" s="715">
        <f t="shared" si="12"/>
        <v>0</v>
      </c>
      <c r="CP20" s="715">
        <f t="shared" si="12"/>
        <v>0</v>
      </c>
      <c r="CQ20" s="715">
        <f t="shared" si="12"/>
        <v>0</v>
      </c>
      <c r="CR20" s="715">
        <f t="shared" si="12"/>
        <v>0</v>
      </c>
      <c r="CS20" s="715">
        <f t="shared" si="12"/>
        <v>0</v>
      </c>
      <c r="CT20" s="715">
        <f t="shared" si="12"/>
        <v>0</v>
      </c>
      <c r="CU20" s="715">
        <f t="shared" si="12"/>
        <v>0</v>
      </c>
      <c r="CV20" s="715">
        <f t="shared" si="12"/>
        <v>0</v>
      </c>
      <c r="CW20" s="715">
        <f t="shared" si="12"/>
        <v>0</v>
      </c>
      <c r="CX20" s="715">
        <f t="shared" si="12"/>
        <v>0</v>
      </c>
      <c r="CY20" s="730">
        <f t="shared" si="12"/>
        <v>0</v>
      </c>
      <c r="CZ20" s="731">
        <f t="shared" si="12"/>
        <v>0</v>
      </c>
      <c r="DA20" s="731">
        <f t="shared" si="12"/>
        <v>0</v>
      </c>
      <c r="DB20" s="731">
        <f t="shared" si="12"/>
        <v>0</v>
      </c>
      <c r="DC20" s="731">
        <f t="shared" si="12"/>
        <v>0</v>
      </c>
      <c r="DD20" s="731">
        <f t="shared" si="12"/>
        <v>0</v>
      </c>
      <c r="DE20" s="731">
        <f t="shared" si="12"/>
        <v>0</v>
      </c>
      <c r="DF20" s="731">
        <f t="shared" si="12"/>
        <v>0</v>
      </c>
      <c r="DG20" s="731">
        <f t="shared" si="12"/>
        <v>0</v>
      </c>
      <c r="DH20" s="731">
        <f t="shared" si="12"/>
        <v>0</v>
      </c>
      <c r="DI20" s="731">
        <f t="shared" si="12"/>
        <v>0</v>
      </c>
      <c r="DJ20" s="731">
        <f t="shared" si="12"/>
        <v>0</v>
      </c>
      <c r="DK20" s="731">
        <f t="shared" si="12"/>
        <v>0</v>
      </c>
      <c r="DL20" s="731">
        <f t="shared" si="12"/>
        <v>0</v>
      </c>
      <c r="DM20" s="731">
        <f t="shared" si="12"/>
        <v>0</v>
      </c>
      <c r="DN20" s="731">
        <f t="shared" si="12"/>
        <v>0</v>
      </c>
      <c r="DO20" s="731">
        <f t="shared" si="12"/>
        <v>0</v>
      </c>
      <c r="DP20" s="731">
        <f t="shared" ref="DP20:DW20" si="13">SUMIF($C:$C,"58.2x",DP:DP)</f>
        <v>0</v>
      </c>
      <c r="DQ20" s="731">
        <f t="shared" si="13"/>
        <v>0</v>
      </c>
      <c r="DR20" s="731">
        <f t="shared" si="13"/>
        <v>0</v>
      </c>
      <c r="DS20" s="731">
        <f t="shared" si="13"/>
        <v>0</v>
      </c>
      <c r="DT20" s="731">
        <f t="shared" si="13"/>
        <v>0</v>
      </c>
      <c r="DU20" s="731">
        <f t="shared" si="13"/>
        <v>0</v>
      </c>
      <c r="DV20" s="731">
        <f t="shared" si="13"/>
        <v>0</v>
      </c>
      <c r="DW20" s="785">
        <f t="shared" si="13"/>
        <v>0</v>
      </c>
      <c r="DX20" s="721"/>
    </row>
    <row r="21" spans="2:128" x14ac:dyDescent="0.2">
      <c r="B21" s="723" t="s">
        <v>508</v>
      </c>
      <c r="C21" s="724" t="s">
        <v>509</v>
      </c>
      <c r="D21" s="716"/>
      <c r="E21" s="717"/>
      <c r="F21" s="717"/>
      <c r="G21" s="717"/>
      <c r="H21" s="717"/>
      <c r="I21" s="717"/>
      <c r="J21" s="717"/>
      <c r="K21" s="717"/>
      <c r="L21" s="717"/>
      <c r="M21" s="717"/>
      <c r="N21" s="717"/>
      <c r="O21" s="717"/>
      <c r="P21" s="717"/>
      <c r="Q21" s="717"/>
      <c r="R21" s="719"/>
      <c r="S21" s="784"/>
      <c r="T21" s="719"/>
      <c r="U21" s="784"/>
      <c r="V21" s="717"/>
      <c r="W21" s="717"/>
      <c r="X21" s="715">
        <f t="shared" ref="X21:BC21" si="14">SUMIF($C:$C,"58.3x",X:X)</f>
        <v>0</v>
      </c>
      <c r="Y21" s="715">
        <f t="shared" si="14"/>
        <v>0</v>
      </c>
      <c r="Z21" s="715">
        <f t="shared" si="14"/>
        <v>0</v>
      </c>
      <c r="AA21" s="715">
        <f t="shared" si="14"/>
        <v>0</v>
      </c>
      <c r="AB21" s="715">
        <f t="shared" si="14"/>
        <v>0</v>
      </c>
      <c r="AC21" s="715">
        <f t="shared" si="14"/>
        <v>0</v>
      </c>
      <c r="AD21" s="715">
        <f t="shared" si="14"/>
        <v>0</v>
      </c>
      <c r="AE21" s="715">
        <f t="shared" si="14"/>
        <v>0</v>
      </c>
      <c r="AF21" s="715">
        <f t="shared" si="14"/>
        <v>0</v>
      </c>
      <c r="AG21" s="715">
        <f t="shared" si="14"/>
        <v>0</v>
      </c>
      <c r="AH21" s="715">
        <f t="shared" si="14"/>
        <v>0</v>
      </c>
      <c r="AI21" s="715">
        <f t="shared" si="14"/>
        <v>0</v>
      </c>
      <c r="AJ21" s="715">
        <f t="shared" si="14"/>
        <v>0</v>
      </c>
      <c r="AK21" s="715">
        <f t="shared" si="14"/>
        <v>0</v>
      </c>
      <c r="AL21" s="715">
        <f t="shared" si="14"/>
        <v>0</v>
      </c>
      <c r="AM21" s="715">
        <f t="shared" si="14"/>
        <v>0</v>
      </c>
      <c r="AN21" s="715">
        <f t="shared" si="14"/>
        <v>0</v>
      </c>
      <c r="AO21" s="715">
        <f t="shared" si="14"/>
        <v>0</v>
      </c>
      <c r="AP21" s="715">
        <f t="shared" si="14"/>
        <v>0</v>
      </c>
      <c r="AQ21" s="715">
        <f t="shared" si="14"/>
        <v>0</v>
      </c>
      <c r="AR21" s="715">
        <f t="shared" si="14"/>
        <v>0</v>
      </c>
      <c r="AS21" s="715">
        <f t="shared" si="14"/>
        <v>0</v>
      </c>
      <c r="AT21" s="715">
        <f t="shared" si="14"/>
        <v>0</v>
      </c>
      <c r="AU21" s="715">
        <f t="shared" si="14"/>
        <v>0</v>
      </c>
      <c r="AV21" s="715">
        <f t="shared" si="14"/>
        <v>0</v>
      </c>
      <c r="AW21" s="715">
        <f t="shared" si="14"/>
        <v>0</v>
      </c>
      <c r="AX21" s="715">
        <f t="shared" si="14"/>
        <v>0</v>
      </c>
      <c r="AY21" s="715">
        <f t="shared" si="14"/>
        <v>0</v>
      </c>
      <c r="AZ21" s="715">
        <f t="shared" si="14"/>
        <v>0</v>
      </c>
      <c r="BA21" s="715">
        <f t="shared" si="14"/>
        <v>0</v>
      </c>
      <c r="BB21" s="715">
        <f t="shared" si="14"/>
        <v>0</v>
      </c>
      <c r="BC21" s="715">
        <f t="shared" si="14"/>
        <v>0</v>
      </c>
      <c r="BD21" s="715">
        <f t="shared" ref="BD21:CI21" si="15">SUMIF($C:$C,"58.3x",BD:BD)</f>
        <v>0</v>
      </c>
      <c r="BE21" s="715">
        <f t="shared" si="15"/>
        <v>0</v>
      </c>
      <c r="BF21" s="715">
        <f t="shared" si="15"/>
        <v>0</v>
      </c>
      <c r="BG21" s="715">
        <f t="shared" si="15"/>
        <v>0</v>
      </c>
      <c r="BH21" s="715">
        <f t="shared" si="15"/>
        <v>0</v>
      </c>
      <c r="BI21" s="715">
        <f t="shared" si="15"/>
        <v>0</v>
      </c>
      <c r="BJ21" s="715">
        <f t="shared" si="15"/>
        <v>0</v>
      </c>
      <c r="BK21" s="715">
        <f t="shared" si="15"/>
        <v>0</v>
      </c>
      <c r="BL21" s="715">
        <f t="shared" si="15"/>
        <v>0</v>
      </c>
      <c r="BM21" s="715">
        <f t="shared" si="15"/>
        <v>0</v>
      </c>
      <c r="BN21" s="715">
        <f t="shared" si="15"/>
        <v>0</v>
      </c>
      <c r="BO21" s="715">
        <f t="shared" si="15"/>
        <v>0</v>
      </c>
      <c r="BP21" s="715">
        <f t="shared" si="15"/>
        <v>0</v>
      </c>
      <c r="BQ21" s="715">
        <f t="shared" si="15"/>
        <v>0</v>
      </c>
      <c r="BR21" s="715">
        <f t="shared" si="15"/>
        <v>0</v>
      </c>
      <c r="BS21" s="715">
        <f t="shared" si="15"/>
        <v>0</v>
      </c>
      <c r="BT21" s="715">
        <f t="shared" si="15"/>
        <v>0</v>
      </c>
      <c r="BU21" s="715">
        <f t="shared" si="15"/>
        <v>0</v>
      </c>
      <c r="BV21" s="715">
        <f t="shared" si="15"/>
        <v>0</v>
      </c>
      <c r="BW21" s="715">
        <f t="shared" si="15"/>
        <v>0</v>
      </c>
      <c r="BX21" s="715">
        <f t="shared" si="15"/>
        <v>0</v>
      </c>
      <c r="BY21" s="715">
        <f t="shared" si="15"/>
        <v>0</v>
      </c>
      <c r="BZ21" s="715">
        <f t="shared" si="15"/>
        <v>0</v>
      </c>
      <c r="CA21" s="715">
        <f t="shared" si="15"/>
        <v>0</v>
      </c>
      <c r="CB21" s="715">
        <f t="shared" si="15"/>
        <v>0</v>
      </c>
      <c r="CC21" s="715">
        <f t="shared" si="15"/>
        <v>0</v>
      </c>
      <c r="CD21" s="715">
        <f t="shared" si="15"/>
        <v>0</v>
      </c>
      <c r="CE21" s="715">
        <f t="shared" si="15"/>
        <v>0</v>
      </c>
      <c r="CF21" s="715">
        <f t="shared" si="15"/>
        <v>0</v>
      </c>
      <c r="CG21" s="715">
        <f t="shared" si="15"/>
        <v>0</v>
      </c>
      <c r="CH21" s="715">
        <f t="shared" si="15"/>
        <v>0</v>
      </c>
      <c r="CI21" s="715">
        <f t="shared" si="15"/>
        <v>0</v>
      </c>
      <c r="CJ21" s="715">
        <f t="shared" ref="CJ21:DO21" si="16">SUMIF($C:$C,"58.3x",CJ:CJ)</f>
        <v>0</v>
      </c>
      <c r="CK21" s="715">
        <f t="shared" si="16"/>
        <v>0</v>
      </c>
      <c r="CL21" s="715">
        <f t="shared" si="16"/>
        <v>0</v>
      </c>
      <c r="CM21" s="715">
        <f t="shared" si="16"/>
        <v>0</v>
      </c>
      <c r="CN21" s="715">
        <f t="shared" si="16"/>
        <v>0</v>
      </c>
      <c r="CO21" s="715">
        <f t="shared" si="16"/>
        <v>0</v>
      </c>
      <c r="CP21" s="715">
        <f t="shared" si="16"/>
        <v>0</v>
      </c>
      <c r="CQ21" s="715">
        <f t="shared" si="16"/>
        <v>0</v>
      </c>
      <c r="CR21" s="715">
        <f t="shared" si="16"/>
        <v>0</v>
      </c>
      <c r="CS21" s="715">
        <f t="shared" si="16"/>
        <v>0</v>
      </c>
      <c r="CT21" s="715">
        <f t="shared" si="16"/>
        <v>0</v>
      </c>
      <c r="CU21" s="715">
        <f t="shared" si="16"/>
        <v>0</v>
      </c>
      <c r="CV21" s="715">
        <f t="shared" si="16"/>
        <v>0</v>
      </c>
      <c r="CW21" s="715">
        <f t="shared" si="16"/>
        <v>0</v>
      </c>
      <c r="CX21" s="715">
        <f t="shared" si="16"/>
        <v>0</v>
      </c>
      <c r="CY21" s="730">
        <f t="shared" si="16"/>
        <v>0</v>
      </c>
      <c r="CZ21" s="731">
        <f t="shared" si="16"/>
        <v>0</v>
      </c>
      <c r="DA21" s="731">
        <f t="shared" si="16"/>
        <v>0</v>
      </c>
      <c r="DB21" s="731">
        <f t="shared" si="16"/>
        <v>0</v>
      </c>
      <c r="DC21" s="731">
        <f t="shared" si="16"/>
        <v>0</v>
      </c>
      <c r="DD21" s="731">
        <f t="shared" si="16"/>
        <v>0</v>
      </c>
      <c r="DE21" s="731">
        <f t="shared" si="16"/>
        <v>0</v>
      </c>
      <c r="DF21" s="731">
        <f t="shared" si="16"/>
        <v>0</v>
      </c>
      <c r="DG21" s="731">
        <f t="shared" si="16"/>
        <v>0</v>
      </c>
      <c r="DH21" s="731">
        <f t="shared" si="16"/>
        <v>0</v>
      </c>
      <c r="DI21" s="731">
        <f t="shared" si="16"/>
        <v>0</v>
      </c>
      <c r="DJ21" s="731">
        <f t="shared" si="16"/>
        <v>0</v>
      </c>
      <c r="DK21" s="731">
        <f t="shared" si="16"/>
        <v>0</v>
      </c>
      <c r="DL21" s="731">
        <f t="shared" si="16"/>
        <v>0</v>
      </c>
      <c r="DM21" s="731">
        <f t="shared" si="16"/>
        <v>0</v>
      </c>
      <c r="DN21" s="731">
        <f t="shared" si="16"/>
        <v>0</v>
      </c>
      <c r="DO21" s="731">
        <f t="shared" si="16"/>
        <v>0</v>
      </c>
      <c r="DP21" s="731">
        <f t="shared" ref="DP21:DW21" si="17">SUMIF($C:$C,"58.3x",DP:DP)</f>
        <v>0</v>
      </c>
      <c r="DQ21" s="731">
        <f t="shared" si="17"/>
        <v>0</v>
      </c>
      <c r="DR21" s="731">
        <f t="shared" si="17"/>
        <v>0</v>
      </c>
      <c r="DS21" s="731">
        <f t="shared" si="17"/>
        <v>0</v>
      </c>
      <c r="DT21" s="731">
        <f t="shared" si="17"/>
        <v>0</v>
      </c>
      <c r="DU21" s="731">
        <f t="shared" si="17"/>
        <v>0</v>
      </c>
      <c r="DV21" s="731">
        <f t="shared" si="17"/>
        <v>0</v>
      </c>
      <c r="DW21" s="785">
        <f t="shared" si="17"/>
        <v>0</v>
      </c>
      <c r="DX21" s="721"/>
    </row>
    <row r="22" spans="2:128" x14ac:dyDescent="0.2">
      <c r="B22" s="723" t="s">
        <v>510</v>
      </c>
      <c r="C22" s="724" t="s">
        <v>511</v>
      </c>
      <c r="D22" s="716"/>
      <c r="E22" s="717"/>
      <c r="F22" s="717"/>
      <c r="G22" s="717"/>
      <c r="H22" s="717"/>
      <c r="I22" s="717"/>
      <c r="J22" s="717"/>
      <c r="K22" s="717"/>
      <c r="L22" s="717"/>
      <c r="M22" s="717"/>
      <c r="N22" s="717"/>
      <c r="O22" s="717"/>
      <c r="P22" s="717"/>
      <c r="Q22" s="717"/>
      <c r="R22" s="719"/>
      <c r="S22" s="784"/>
      <c r="T22" s="719"/>
      <c r="U22" s="784"/>
      <c r="V22" s="717"/>
      <c r="W22" s="717"/>
      <c r="X22" s="715">
        <f t="shared" ref="X22:BC22" si="18">SUMIF($C:$C,"58.4x",X:X)</f>
        <v>0</v>
      </c>
      <c r="Y22" s="715">
        <f t="shared" si="18"/>
        <v>0</v>
      </c>
      <c r="Z22" s="715">
        <f t="shared" si="18"/>
        <v>0</v>
      </c>
      <c r="AA22" s="715">
        <f t="shared" si="18"/>
        <v>0</v>
      </c>
      <c r="AB22" s="715">
        <f t="shared" si="18"/>
        <v>0</v>
      </c>
      <c r="AC22" s="715">
        <f t="shared" si="18"/>
        <v>0</v>
      </c>
      <c r="AD22" s="715">
        <f t="shared" si="18"/>
        <v>0</v>
      </c>
      <c r="AE22" s="715">
        <f t="shared" si="18"/>
        <v>0</v>
      </c>
      <c r="AF22" s="715">
        <f t="shared" si="18"/>
        <v>0</v>
      </c>
      <c r="AG22" s="715">
        <f t="shared" si="18"/>
        <v>0</v>
      </c>
      <c r="AH22" s="715">
        <f t="shared" si="18"/>
        <v>0</v>
      </c>
      <c r="AI22" s="715">
        <f t="shared" si="18"/>
        <v>0</v>
      </c>
      <c r="AJ22" s="715">
        <f t="shared" si="18"/>
        <v>0</v>
      </c>
      <c r="AK22" s="715">
        <f t="shared" si="18"/>
        <v>0</v>
      </c>
      <c r="AL22" s="715">
        <f t="shared" si="18"/>
        <v>0</v>
      </c>
      <c r="AM22" s="715">
        <f t="shared" si="18"/>
        <v>0</v>
      </c>
      <c r="AN22" s="715">
        <f t="shared" si="18"/>
        <v>0</v>
      </c>
      <c r="AO22" s="715">
        <f t="shared" si="18"/>
        <v>0</v>
      </c>
      <c r="AP22" s="715">
        <f t="shared" si="18"/>
        <v>0</v>
      </c>
      <c r="AQ22" s="715">
        <f t="shared" si="18"/>
        <v>0</v>
      </c>
      <c r="AR22" s="715">
        <f t="shared" si="18"/>
        <v>0</v>
      </c>
      <c r="AS22" s="715">
        <f t="shared" si="18"/>
        <v>0</v>
      </c>
      <c r="AT22" s="715">
        <f t="shared" si="18"/>
        <v>0</v>
      </c>
      <c r="AU22" s="715">
        <f t="shared" si="18"/>
        <v>0</v>
      </c>
      <c r="AV22" s="715">
        <f t="shared" si="18"/>
        <v>0</v>
      </c>
      <c r="AW22" s="715">
        <f t="shared" si="18"/>
        <v>0</v>
      </c>
      <c r="AX22" s="715">
        <f t="shared" si="18"/>
        <v>0</v>
      </c>
      <c r="AY22" s="715">
        <f t="shared" si="18"/>
        <v>0</v>
      </c>
      <c r="AZ22" s="715">
        <f t="shared" si="18"/>
        <v>0</v>
      </c>
      <c r="BA22" s="715">
        <f t="shared" si="18"/>
        <v>0</v>
      </c>
      <c r="BB22" s="715">
        <f t="shared" si="18"/>
        <v>0</v>
      </c>
      <c r="BC22" s="715">
        <f t="shared" si="18"/>
        <v>0</v>
      </c>
      <c r="BD22" s="715">
        <f t="shared" ref="BD22:CI22" si="19">SUMIF($C:$C,"58.4x",BD:BD)</f>
        <v>0</v>
      </c>
      <c r="BE22" s="715">
        <f t="shared" si="19"/>
        <v>0</v>
      </c>
      <c r="BF22" s="715">
        <f t="shared" si="19"/>
        <v>0</v>
      </c>
      <c r="BG22" s="715">
        <f t="shared" si="19"/>
        <v>0</v>
      </c>
      <c r="BH22" s="715">
        <f t="shared" si="19"/>
        <v>0</v>
      </c>
      <c r="BI22" s="715">
        <f t="shared" si="19"/>
        <v>0</v>
      </c>
      <c r="BJ22" s="715">
        <f t="shared" si="19"/>
        <v>0</v>
      </c>
      <c r="BK22" s="715">
        <f t="shared" si="19"/>
        <v>0</v>
      </c>
      <c r="BL22" s="715">
        <f t="shared" si="19"/>
        <v>0</v>
      </c>
      <c r="BM22" s="715">
        <f t="shared" si="19"/>
        <v>0</v>
      </c>
      <c r="BN22" s="715">
        <f t="shared" si="19"/>
        <v>0</v>
      </c>
      <c r="BO22" s="715">
        <f t="shared" si="19"/>
        <v>0</v>
      </c>
      <c r="BP22" s="715">
        <f t="shared" si="19"/>
        <v>0</v>
      </c>
      <c r="BQ22" s="715">
        <f t="shared" si="19"/>
        <v>0</v>
      </c>
      <c r="BR22" s="715">
        <f t="shared" si="19"/>
        <v>0</v>
      </c>
      <c r="BS22" s="715">
        <f t="shared" si="19"/>
        <v>0</v>
      </c>
      <c r="BT22" s="715">
        <f t="shared" si="19"/>
        <v>0</v>
      </c>
      <c r="BU22" s="715">
        <f t="shared" si="19"/>
        <v>0</v>
      </c>
      <c r="BV22" s="715">
        <f t="shared" si="19"/>
        <v>0</v>
      </c>
      <c r="BW22" s="715">
        <f t="shared" si="19"/>
        <v>0</v>
      </c>
      <c r="BX22" s="715">
        <f t="shared" si="19"/>
        <v>0</v>
      </c>
      <c r="BY22" s="715">
        <f t="shared" si="19"/>
        <v>0</v>
      </c>
      <c r="BZ22" s="715">
        <f t="shared" si="19"/>
        <v>0</v>
      </c>
      <c r="CA22" s="715">
        <f t="shared" si="19"/>
        <v>0</v>
      </c>
      <c r="CB22" s="715">
        <f t="shared" si="19"/>
        <v>0</v>
      </c>
      <c r="CC22" s="715">
        <f t="shared" si="19"/>
        <v>0</v>
      </c>
      <c r="CD22" s="715">
        <f t="shared" si="19"/>
        <v>0</v>
      </c>
      <c r="CE22" s="715">
        <f t="shared" si="19"/>
        <v>0</v>
      </c>
      <c r="CF22" s="715">
        <f t="shared" si="19"/>
        <v>0</v>
      </c>
      <c r="CG22" s="715">
        <f t="shared" si="19"/>
        <v>0</v>
      </c>
      <c r="CH22" s="715">
        <f t="shared" si="19"/>
        <v>0</v>
      </c>
      <c r="CI22" s="715">
        <f t="shared" si="19"/>
        <v>0</v>
      </c>
      <c r="CJ22" s="715">
        <f t="shared" ref="CJ22:DO22" si="20">SUMIF($C:$C,"58.4x",CJ:CJ)</f>
        <v>0</v>
      </c>
      <c r="CK22" s="715">
        <f t="shared" si="20"/>
        <v>0</v>
      </c>
      <c r="CL22" s="715">
        <f t="shared" si="20"/>
        <v>0</v>
      </c>
      <c r="CM22" s="715">
        <f t="shared" si="20"/>
        <v>0</v>
      </c>
      <c r="CN22" s="715">
        <f t="shared" si="20"/>
        <v>0</v>
      </c>
      <c r="CO22" s="715">
        <f t="shared" si="20"/>
        <v>0</v>
      </c>
      <c r="CP22" s="715">
        <f t="shared" si="20"/>
        <v>0</v>
      </c>
      <c r="CQ22" s="715">
        <f t="shared" si="20"/>
        <v>0</v>
      </c>
      <c r="CR22" s="715">
        <f t="shared" si="20"/>
        <v>0</v>
      </c>
      <c r="CS22" s="715">
        <f t="shared" si="20"/>
        <v>0</v>
      </c>
      <c r="CT22" s="715">
        <f t="shared" si="20"/>
        <v>0</v>
      </c>
      <c r="CU22" s="715">
        <f t="shared" si="20"/>
        <v>0</v>
      </c>
      <c r="CV22" s="715">
        <f t="shared" si="20"/>
        <v>0</v>
      </c>
      <c r="CW22" s="715">
        <f t="shared" si="20"/>
        <v>0</v>
      </c>
      <c r="CX22" s="715">
        <f t="shared" si="20"/>
        <v>0</v>
      </c>
      <c r="CY22" s="730">
        <f t="shared" si="20"/>
        <v>0</v>
      </c>
      <c r="CZ22" s="731">
        <f t="shared" si="20"/>
        <v>0</v>
      </c>
      <c r="DA22" s="731">
        <f t="shared" si="20"/>
        <v>0</v>
      </c>
      <c r="DB22" s="731">
        <f t="shared" si="20"/>
        <v>0</v>
      </c>
      <c r="DC22" s="731">
        <f t="shared" si="20"/>
        <v>0</v>
      </c>
      <c r="DD22" s="731">
        <f t="shared" si="20"/>
        <v>0</v>
      </c>
      <c r="DE22" s="731">
        <f t="shared" si="20"/>
        <v>0</v>
      </c>
      <c r="DF22" s="731">
        <f t="shared" si="20"/>
        <v>0</v>
      </c>
      <c r="DG22" s="731">
        <f t="shared" si="20"/>
        <v>0</v>
      </c>
      <c r="DH22" s="731">
        <f t="shared" si="20"/>
        <v>0</v>
      </c>
      <c r="DI22" s="731">
        <f t="shared" si="20"/>
        <v>0</v>
      </c>
      <c r="DJ22" s="731">
        <f t="shared" si="20"/>
        <v>0</v>
      </c>
      <c r="DK22" s="731">
        <f t="shared" si="20"/>
        <v>0</v>
      </c>
      <c r="DL22" s="731">
        <f t="shared" si="20"/>
        <v>0</v>
      </c>
      <c r="DM22" s="731">
        <f t="shared" si="20"/>
        <v>0</v>
      </c>
      <c r="DN22" s="731">
        <f t="shared" si="20"/>
        <v>0</v>
      </c>
      <c r="DO22" s="731">
        <f t="shared" si="20"/>
        <v>0</v>
      </c>
      <c r="DP22" s="731">
        <f t="shared" ref="DP22:DW22" si="21">SUMIF($C:$C,"58.4x",DP:DP)</f>
        <v>0</v>
      </c>
      <c r="DQ22" s="731">
        <f t="shared" si="21"/>
        <v>0</v>
      </c>
      <c r="DR22" s="731">
        <f t="shared" si="21"/>
        <v>0</v>
      </c>
      <c r="DS22" s="731">
        <f t="shared" si="21"/>
        <v>0</v>
      </c>
      <c r="DT22" s="731">
        <f t="shared" si="21"/>
        <v>0</v>
      </c>
      <c r="DU22" s="731">
        <f t="shared" si="21"/>
        <v>0</v>
      </c>
      <c r="DV22" s="731">
        <f t="shared" si="21"/>
        <v>0</v>
      </c>
      <c r="DW22" s="785">
        <f t="shared" si="21"/>
        <v>0</v>
      </c>
      <c r="DX22" s="721"/>
    </row>
    <row r="23" spans="2:128" x14ac:dyDescent="0.2">
      <c r="B23" s="723" t="s">
        <v>512</v>
      </c>
      <c r="C23" s="724" t="s">
        <v>513</v>
      </c>
      <c r="D23" s="716"/>
      <c r="E23" s="717"/>
      <c r="F23" s="717"/>
      <c r="G23" s="717"/>
      <c r="H23" s="717"/>
      <c r="I23" s="717"/>
      <c r="J23" s="717"/>
      <c r="K23" s="717"/>
      <c r="L23" s="717"/>
      <c r="M23" s="717"/>
      <c r="N23" s="717"/>
      <c r="O23" s="717"/>
      <c r="P23" s="717"/>
      <c r="Q23" s="717"/>
      <c r="R23" s="719"/>
      <c r="S23" s="784"/>
      <c r="T23" s="719"/>
      <c r="U23" s="784"/>
      <c r="V23" s="717"/>
      <c r="W23" s="717"/>
      <c r="X23" s="715">
        <f t="shared" ref="X23:BC23" si="22">SUMIF($C:$C,"58.5x",X:X)</f>
        <v>0</v>
      </c>
      <c r="Y23" s="715">
        <f t="shared" si="22"/>
        <v>0</v>
      </c>
      <c r="Z23" s="715">
        <f t="shared" si="22"/>
        <v>0</v>
      </c>
      <c r="AA23" s="715">
        <f t="shared" si="22"/>
        <v>0</v>
      </c>
      <c r="AB23" s="715">
        <f t="shared" si="22"/>
        <v>0</v>
      </c>
      <c r="AC23" s="715">
        <f t="shared" si="22"/>
        <v>0</v>
      </c>
      <c r="AD23" s="715">
        <f t="shared" si="22"/>
        <v>0</v>
      </c>
      <c r="AE23" s="715">
        <f t="shared" si="22"/>
        <v>0</v>
      </c>
      <c r="AF23" s="715">
        <f t="shared" si="22"/>
        <v>0</v>
      </c>
      <c r="AG23" s="715">
        <f t="shared" si="22"/>
        <v>0</v>
      </c>
      <c r="AH23" s="715">
        <f t="shared" si="22"/>
        <v>0</v>
      </c>
      <c r="AI23" s="715">
        <f t="shared" si="22"/>
        <v>0</v>
      </c>
      <c r="AJ23" s="715">
        <f t="shared" si="22"/>
        <v>0</v>
      </c>
      <c r="AK23" s="715">
        <f t="shared" si="22"/>
        <v>0</v>
      </c>
      <c r="AL23" s="715">
        <f t="shared" si="22"/>
        <v>0</v>
      </c>
      <c r="AM23" s="715">
        <f t="shared" si="22"/>
        <v>0</v>
      </c>
      <c r="AN23" s="715">
        <f t="shared" si="22"/>
        <v>0</v>
      </c>
      <c r="AO23" s="715">
        <f t="shared" si="22"/>
        <v>0</v>
      </c>
      <c r="AP23" s="715">
        <f t="shared" si="22"/>
        <v>0</v>
      </c>
      <c r="AQ23" s="715">
        <f t="shared" si="22"/>
        <v>0</v>
      </c>
      <c r="AR23" s="715">
        <f t="shared" si="22"/>
        <v>0</v>
      </c>
      <c r="AS23" s="715">
        <f t="shared" si="22"/>
        <v>0</v>
      </c>
      <c r="AT23" s="715">
        <f t="shared" si="22"/>
        <v>0</v>
      </c>
      <c r="AU23" s="715">
        <f t="shared" si="22"/>
        <v>0</v>
      </c>
      <c r="AV23" s="715">
        <f t="shared" si="22"/>
        <v>0</v>
      </c>
      <c r="AW23" s="715">
        <f t="shared" si="22"/>
        <v>0</v>
      </c>
      <c r="AX23" s="715">
        <f t="shared" si="22"/>
        <v>0</v>
      </c>
      <c r="AY23" s="715">
        <f t="shared" si="22"/>
        <v>0</v>
      </c>
      <c r="AZ23" s="715">
        <f t="shared" si="22"/>
        <v>0</v>
      </c>
      <c r="BA23" s="715">
        <f t="shared" si="22"/>
        <v>0</v>
      </c>
      <c r="BB23" s="715">
        <f t="shared" si="22"/>
        <v>0</v>
      </c>
      <c r="BC23" s="715">
        <f t="shared" si="22"/>
        <v>0</v>
      </c>
      <c r="BD23" s="715">
        <f t="shared" ref="BD23:CI23" si="23">SUMIF($C:$C,"58.5x",BD:BD)</f>
        <v>0</v>
      </c>
      <c r="BE23" s="715">
        <f t="shared" si="23"/>
        <v>0</v>
      </c>
      <c r="BF23" s="715">
        <f t="shared" si="23"/>
        <v>0</v>
      </c>
      <c r="BG23" s="715">
        <f t="shared" si="23"/>
        <v>0</v>
      </c>
      <c r="BH23" s="715">
        <f t="shared" si="23"/>
        <v>0</v>
      </c>
      <c r="BI23" s="715">
        <f t="shared" si="23"/>
        <v>0</v>
      </c>
      <c r="BJ23" s="715">
        <f t="shared" si="23"/>
        <v>0</v>
      </c>
      <c r="BK23" s="715">
        <f t="shared" si="23"/>
        <v>0</v>
      </c>
      <c r="BL23" s="715">
        <f t="shared" si="23"/>
        <v>0</v>
      </c>
      <c r="BM23" s="715">
        <f t="shared" si="23"/>
        <v>0</v>
      </c>
      <c r="BN23" s="715">
        <f t="shared" si="23"/>
        <v>0</v>
      </c>
      <c r="BO23" s="715">
        <f t="shared" si="23"/>
        <v>0</v>
      </c>
      <c r="BP23" s="715">
        <f t="shared" si="23"/>
        <v>0</v>
      </c>
      <c r="BQ23" s="715">
        <f t="shared" si="23"/>
        <v>0</v>
      </c>
      <c r="BR23" s="715">
        <f t="shared" si="23"/>
        <v>0</v>
      </c>
      <c r="BS23" s="715">
        <f t="shared" si="23"/>
        <v>0</v>
      </c>
      <c r="BT23" s="715">
        <f t="shared" si="23"/>
        <v>0</v>
      </c>
      <c r="BU23" s="715">
        <f t="shared" si="23"/>
        <v>0</v>
      </c>
      <c r="BV23" s="715">
        <f t="shared" si="23"/>
        <v>0</v>
      </c>
      <c r="BW23" s="715">
        <f t="shared" si="23"/>
        <v>0</v>
      </c>
      <c r="BX23" s="715">
        <f t="shared" si="23"/>
        <v>0</v>
      </c>
      <c r="BY23" s="715">
        <f t="shared" si="23"/>
        <v>0</v>
      </c>
      <c r="BZ23" s="715">
        <f t="shared" si="23"/>
        <v>0</v>
      </c>
      <c r="CA23" s="715">
        <f t="shared" si="23"/>
        <v>0</v>
      </c>
      <c r="CB23" s="715">
        <f t="shared" si="23"/>
        <v>0</v>
      </c>
      <c r="CC23" s="715">
        <f t="shared" si="23"/>
        <v>0</v>
      </c>
      <c r="CD23" s="715">
        <f t="shared" si="23"/>
        <v>0</v>
      </c>
      <c r="CE23" s="715">
        <f t="shared" si="23"/>
        <v>0</v>
      </c>
      <c r="CF23" s="715">
        <f t="shared" si="23"/>
        <v>0</v>
      </c>
      <c r="CG23" s="715">
        <f t="shared" si="23"/>
        <v>0</v>
      </c>
      <c r="CH23" s="715">
        <f t="shared" si="23"/>
        <v>0</v>
      </c>
      <c r="CI23" s="715">
        <f t="shared" si="23"/>
        <v>0</v>
      </c>
      <c r="CJ23" s="715">
        <f t="shared" ref="CJ23:DO23" si="24">SUMIF($C:$C,"58.5x",CJ:CJ)</f>
        <v>0</v>
      </c>
      <c r="CK23" s="715">
        <f t="shared" si="24"/>
        <v>0</v>
      </c>
      <c r="CL23" s="715">
        <f t="shared" si="24"/>
        <v>0</v>
      </c>
      <c r="CM23" s="715">
        <f t="shared" si="24"/>
        <v>0</v>
      </c>
      <c r="CN23" s="715">
        <f t="shared" si="24"/>
        <v>0</v>
      </c>
      <c r="CO23" s="715">
        <f t="shared" si="24"/>
        <v>0</v>
      </c>
      <c r="CP23" s="715">
        <f t="shared" si="24"/>
        <v>0</v>
      </c>
      <c r="CQ23" s="715">
        <f t="shared" si="24"/>
        <v>0</v>
      </c>
      <c r="CR23" s="715">
        <f t="shared" si="24"/>
        <v>0</v>
      </c>
      <c r="CS23" s="715">
        <f t="shared" si="24"/>
        <v>0</v>
      </c>
      <c r="CT23" s="715">
        <f t="shared" si="24"/>
        <v>0</v>
      </c>
      <c r="CU23" s="715">
        <f t="shared" si="24"/>
        <v>0</v>
      </c>
      <c r="CV23" s="715">
        <f t="shared" si="24"/>
        <v>0</v>
      </c>
      <c r="CW23" s="715">
        <f t="shared" si="24"/>
        <v>0</v>
      </c>
      <c r="CX23" s="715">
        <f t="shared" si="24"/>
        <v>0</v>
      </c>
      <c r="CY23" s="730">
        <f t="shared" si="24"/>
        <v>0</v>
      </c>
      <c r="CZ23" s="731">
        <f t="shared" si="24"/>
        <v>0</v>
      </c>
      <c r="DA23" s="731">
        <f t="shared" si="24"/>
        <v>0</v>
      </c>
      <c r="DB23" s="731">
        <f t="shared" si="24"/>
        <v>0</v>
      </c>
      <c r="DC23" s="731">
        <f t="shared" si="24"/>
        <v>0</v>
      </c>
      <c r="DD23" s="731">
        <f t="shared" si="24"/>
        <v>0</v>
      </c>
      <c r="DE23" s="731">
        <f t="shared" si="24"/>
        <v>0</v>
      </c>
      <c r="DF23" s="731">
        <f t="shared" si="24"/>
        <v>0</v>
      </c>
      <c r="DG23" s="731">
        <f t="shared" si="24"/>
        <v>0</v>
      </c>
      <c r="DH23" s="731">
        <f t="shared" si="24"/>
        <v>0</v>
      </c>
      <c r="DI23" s="731">
        <f t="shared" si="24"/>
        <v>0</v>
      </c>
      <c r="DJ23" s="731">
        <f t="shared" si="24"/>
        <v>0</v>
      </c>
      <c r="DK23" s="731">
        <f t="shared" si="24"/>
        <v>0</v>
      </c>
      <c r="DL23" s="731">
        <f t="shared" si="24"/>
        <v>0</v>
      </c>
      <c r="DM23" s="731">
        <f t="shared" si="24"/>
        <v>0</v>
      </c>
      <c r="DN23" s="731">
        <f t="shared" si="24"/>
        <v>0</v>
      </c>
      <c r="DO23" s="731">
        <f t="shared" si="24"/>
        <v>0</v>
      </c>
      <c r="DP23" s="731">
        <f t="shared" ref="DP23:DW23" si="25">SUMIF($C:$C,"58.5x",DP:DP)</f>
        <v>0</v>
      </c>
      <c r="DQ23" s="731">
        <f t="shared" si="25"/>
        <v>0</v>
      </c>
      <c r="DR23" s="731">
        <f t="shared" si="25"/>
        <v>0</v>
      </c>
      <c r="DS23" s="731">
        <f t="shared" si="25"/>
        <v>0</v>
      </c>
      <c r="DT23" s="731">
        <f t="shared" si="25"/>
        <v>0</v>
      </c>
      <c r="DU23" s="731">
        <f t="shared" si="25"/>
        <v>0</v>
      </c>
      <c r="DV23" s="731">
        <f t="shared" si="25"/>
        <v>0</v>
      </c>
      <c r="DW23" s="785">
        <f t="shared" si="25"/>
        <v>0</v>
      </c>
      <c r="DX23" s="721"/>
    </row>
    <row r="24" spans="2:128" x14ac:dyDescent="0.2">
      <c r="B24" s="723" t="s">
        <v>514</v>
      </c>
      <c r="C24" s="724" t="s">
        <v>515</v>
      </c>
      <c r="D24" s="716"/>
      <c r="E24" s="717"/>
      <c r="F24" s="717"/>
      <c r="G24" s="717"/>
      <c r="H24" s="717"/>
      <c r="I24" s="717"/>
      <c r="J24" s="717"/>
      <c r="K24" s="717"/>
      <c r="L24" s="717"/>
      <c r="M24" s="717"/>
      <c r="N24" s="717"/>
      <c r="O24" s="717"/>
      <c r="P24" s="717"/>
      <c r="Q24" s="717"/>
      <c r="R24" s="719"/>
      <c r="S24" s="784"/>
      <c r="T24" s="719"/>
      <c r="U24" s="784"/>
      <c r="V24" s="717"/>
      <c r="W24" s="717"/>
      <c r="X24" s="715">
        <f t="shared" ref="X24:BC24" si="26">SUMIF($C:$C,"58.6x",X:X)</f>
        <v>0</v>
      </c>
      <c r="Y24" s="715">
        <f t="shared" si="26"/>
        <v>0</v>
      </c>
      <c r="Z24" s="715">
        <f t="shared" si="26"/>
        <v>0</v>
      </c>
      <c r="AA24" s="715">
        <f t="shared" si="26"/>
        <v>0</v>
      </c>
      <c r="AB24" s="715">
        <f t="shared" si="26"/>
        <v>0</v>
      </c>
      <c r="AC24" s="715">
        <f t="shared" si="26"/>
        <v>0</v>
      </c>
      <c r="AD24" s="715">
        <f t="shared" si="26"/>
        <v>0</v>
      </c>
      <c r="AE24" s="715">
        <f t="shared" si="26"/>
        <v>0</v>
      </c>
      <c r="AF24" s="715">
        <f t="shared" si="26"/>
        <v>0</v>
      </c>
      <c r="AG24" s="715">
        <f t="shared" si="26"/>
        <v>0</v>
      </c>
      <c r="AH24" s="715">
        <f t="shared" si="26"/>
        <v>0</v>
      </c>
      <c r="AI24" s="715">
        <f t="shared" si="26"/>
        <v>0</v>
      </c>
      <c r="AJ24" s="715">
        <f t="shared" si="26"/>
        <v>0</v>
      </c>
      <c r="AK24" s="715">
        <f t="shared" si="26"/>
        <v>0</v>
      </c>
      <c r="AL24" s="715">
        <f t="shared" si="26"/>
        <v>0</v>
      </c>
      <c r="AM24" s="715">
        <f t="shared" si="26"/>
        <v>0</v>
      </c>
      <c r="AN24" s="715">
        <f t="shared" si="26"/>
        <v>0</v>
      </c>
      <c r="AO24" s="715">
        <f t="shared" si="26"/>
        <v>0</v>
      </c>
      <c r="AP24" s="715">
        <f t="shared" si="26"/>
        <v>0</v>
      </c>
      <c r="AQ24" s="715">
        <f t="shared" si="26"/>
        <v>0</v>
      </c>
      <c r="AR24" s="715">
        <f t="shared" si="26"/>
        <v>0</v>
      </c>
      <c r="AS24" s="715">
        <f t="shared" si="26"/>
        <v>0</v>
      </c>
      <c r="AT24" s="715">
        <f t="shared" si="26"/>
        <v>0</v>
      </c>
      <c r="AU24" s="715">
        <f t="shared" si="26"/>
        <v>0</v>
      </c>
      <c r="AV24" s="715">
        <f t="shared" si="26"/>
        <v>0</v>
      </c>
      <c r="AW24" s="715">
        <f t="shared" si="26"/>
        <v>0</v>
      </c>
      <c r="AX24" s="715">
        <f t="shared" si="26"/>
        <v>0</v>
      </c>
      <c r="AY24" s="715">
        <f t="shared" si="26"/>
        <v>0</v>
      </c>
      <c r="AZ24" s="715">
        <f t="shared" si="26"/>
        <v>0</v>
      </c>
      <c r="BA24" s="715">
        <f t="shared" si="26"/>
        <v>0</v>
      </c>
      <c r="BB24" s="715">
        <f t="shared" si="26"/>
        <v>0</v>
      </c>
      <c r="BC24" s="715">
        <f t="shared" si="26"/>
        <v>0</v>
      </c>
      <c r="BD24" s="715">
        <f t="shared" ref="BD24:CI24" si="27">SUMIF($C:$C,"58.6x",BD:BD)</f>
        <v>0</v>
      </c>
      <c r="BE24" s="715">
        <f t="shared" si="27"/>
        <v>0</v>
      </c>
      <c r="BF24" s="715">
        <f t="shared" si="27"/>
        <v>0</v>
      </c>
      <c r="BG24" s="715">
        <f t="shared" si="27"/>
        <v>0</v>
      </c>
      <c r="BH24" s="715">
        <f t="shared" si="27"/>
        <v>0</v>
      </c>
      <c r="BI24" s="715">
        <f t="shared" si="27"/>
        <v>0</v>
      </c>
      <c r="BJ24" s="715">
        <f t="shared" si="27"/>
        <v>0</v>
      </c>
      <c r="BK24" s="715">
        <f t="shared" si="27"/>
        <v>0</v>
      </c>
      <c r="BL24" s="715">
        <f t="shared" si="27"/>
        <v>0</v>
      </c>
      <c r="BM24" s="715">
        <f t="shared" si="27"/>
        <v>0</v>
      </c>
      <c r="BN24" s="715">
        <f t="shared" si="27"/>
        <v>0</v>
      </c>
      <c r="BO24" s="715">
        <f t="shared" si="27"/>
        <v>0</v>
      </c>
      <c r="BP24" s="715">
        <f t="shared" si="27"/>
        <v>0</v>
      </c>
      <c r="BQ24" s="715">
        <f t="shared" si="27"/>
        <v>0</v>
      </c>
      <c r="BR24" s="715">
        <f t="shared" si="27"/>
        <v>0</v>
      </c>
      <c r="BS24" s="715">
        <f t="shared" si="27"/>
        <v>0</v>
      </c>
      <c r="BT24" s="715">
        <f t="shared" si="27"/>
        <v>0</v>
      </c>
      <c r="BU24" s="715">
        <f t="shared" si="27"/>
        <v>0</v>
      </c>
      <c r="BV24" s="715">
        <f t="shared" si="27"/>
        <v>0</v>
      </c>
      <c r="BW24" s="715">
        <f t="shared" si="27"/>
        <v>0</v>
      </c>
      <c r="BX24" s="715">
        <f t="shared" si="27"/>
        <v>0</v>
      </c>
      <c r="BY24" s="715">
        <f t="shared" si="27"/>
        <v>0</v>
      </c>
      <c r="BZ24" s="715">
        <f t="shared" si="27"/>
        <v>0</v>
      </c>
      <c r="CA24" s="715">
        <f t="shared" si="27"/>
        <v>0</v>
      </c>
      <c r="CB24" s="715">
        <f t="shared" si="27"/>
        <v>0</v>
      </c>
      <c r="CC24" s="715">
        <f t="shared" si="27"/>
        <v>0</v>
      </c>
      <c r="CD24" s="715">
        <f t="shared" si="27"/>
        <v>0</v>
      </c>
      <c r="CE24" s="715">
        <f t="shared" si="27"/>
        <v>0</v>
      </c>
      <c r="CF24" s="715">
        <f t="shared" si="27"/>
        <v>0</v>
      </c>
      <c r="CG24" s="715">
        <f t="shared" si="27"/>
        <v>0</v>
      </c>
      <c r="CH24" s="715">
        <f t="shared" si="27"/>
        <v>0</v>
      </c>
      <c r="CI24" s="715">
        <f t="shared" si="27"/>
        <v>0</v>
      </c>
      <c r="CJ24" s="715">
        <f t="shared" ref="CJ24:DO24" si="28">SUMIF($C:$C,"58.6x",CJ:CJ)</f>
        <v>0</v>
      </c>
      <c r="CK24" s="715">
        <f t="shared" si="28"/>
        <v>0</v>
      </c>
      <c r="CL24" s="715">
        <f t="shared" si="28"/>
        <v>0</v>
      </c>
      <c r="CM24" s="715">
        <f t="shared" si="28"/>
        <v>0</v>
      </c>
      <c r="CN24" s="715">
        <f t="shared" si="28"/>
        <v>0</v>
      </c>
      <c r="CO24" s="715">
        <f t="shared" si="28"/>
        <v>0</v>
      </c>
      <c r="CP24" s="715">
        <f t="shared" si="28"/>
        <v>0</v>
      </c>
      <c r="CQ24" s="715">
        <f t="shared" si="28"/>
        <v>0</v>
      </c>
      <c r="CR24" s="715">
        <f t="shared" si="28"/>
        <v>0</v>
      </c>
      <c r="CS24" s="715">
        <f t="shared" si="28"/>
        <v>0</v>
      </c>
      <c r="CT24" s="715">
        <f t="shared" si="28"/>
        <v>0</v>
      </c>
      <c r="CU24" s="715">
        <f t="shared" si="28"/>
        <v>0</v>
      </c>
      <c r="CV24" s="715">
        <f t="shared" si="28"/>
        <v>0</v>
      </c>
      <c r="CW24" s="715">
        <f t="shared" si="28"/>
        <v>0</v>
      </c>
      <c r="CX24" s="715">
        <f t="shared" si="28"/>
        <v>0</v>
      </c>
      <c r="CY24" s="730">
        <f t="shared" si="28"/>
        <v>0</v>
      </c>
      <c r="CZ24" s="731">
        <f t="shared" si="28"/>
        <v>0</v>
      </c>
      <c r="DA24" s="731">
        <f t="shared" si="28"/>
        <v>0</v>
      </c>
      <c r="DB24" s="731">
        <f t="shared" si="28"/>
        <v>0</v>
      </c>
      <c r="DC24" s="731">
        <f t="shared" si="28"/>
        <v>0</v>
      </c>
      <c r="DD24" s="731">
        <f t="shared" si="28"/>
        <v>0</v>
      </c>
      <c r="DE24" s="731">
        <f t="shared" si="28"/>
        <v>0</v>
      </c>
      <c r="DF24" s="731">
        <f t="shared" si="28"/>
        <v>0</v>
      </c>
      <c r="DG24" s="731">
        <f t="shared" si="28"/>
        <v>0</v>
      </c>
      <c r="DH24" s="731">
        <f t="shared" si="28"/>
        <v>0</v>
      </c>
      <c r="DI24" s="731">
        <f t="shared" si="28"/>
        <v>0</v>
      </c>
      <c r="DJ24" s="731">
        <f t="shared" si="28"/>
        <v>0</v>
      </c>
      <c r="DK24" s="731">
        <f t="shared" si="28"/>
        <v>0</v>
      </c>
      <c r="DL24" s="731">
        <f t="shared" si="28"/>
        <v>0</v>
      </c>
      <c r="DM24" s="731">
        <f t="shared" si="28"/>
        <v>0</v>
      </c>
      <c r="DN24" s="731">
        <f t="shared" si="28"/>
        <v>0</v>
      </c>
      <c r="DO24" s="731">
        <f t="shared" si="28"/>
        <v>0</v>
      </c>
      <c r="DP24" s="731">
        <f t="shared" ref="DP24:DW24" si="29">SUMIF($C:$C,"58.6x",DP:DP)</f>
        <v>0</v>
      </c>
      <c r="DQ24" s="731">
        <f t="shared" si="29"/>
        <v>0</v>
      </c>
      <c r="DR24" s="731">
        <f t="shared" si="29"/>
        <v>0</v>
      </c>
      <c r="DS24" s="731">
        <f t="shared" si="29"/>
        <v>0</v>
      </c>
      <c r="DT24" s="731">
        <f t="shared" si="29"/>
        <v>0</v>
      </c>
      <c r="DU24" s="731">
        <f t="shared" si="29"/>
        <v>0</v>
      </c>
      <c r="DV24" s="731">
        <f t="shared" si="29"/>
        <v>0</v>
      </c>
      <c r="DW24" s="785">
        <f t="shared" si="29"/>
        <v>0</v>
      </c>
      <c r="DX24" s="721"/>
    </row>
    <row r="25" spans="2:128" x14ac:dyDescent="0.2">
      <c r="B25" s="723" t="s">
        <v>516</v>
      </c>
      <c r="C25" s="724" t="s">
        <v>517</v>
      </c>
      <c r="D25" s="716"/>
      <c r="E25" s="717"/>
      <c r="F25" s="717"/>
      <c r="G25" s="717"/>
      <c r="H25" s="717"/>
      <c r="I25" s="717"/>
      <c r="J25" s="717"/>
      <c r="K25" s="717"/>
      <c r="L25" s="717"/>
      <c r="M25" s="717"/>
      <c r="N25" s="717"/>
      <c r="O25" s="717"/>
      <c r="P25" s="717"/>
      <c r="Q25" s="717"/>
      <c r="R25" s="719"/>
      <c r="S25" s="784"/>
      <c r="T25" s="719"/>
      <c r="U25" s="784"/>
      <c r="V25" s="717"/>
      <c r="W25" s="717"/>
      <c r="X25" s="715">
        <f t="shared" ref="X25:BC25" si="30">SUMIF($C:$C,"58.7x",X:X)</f>
        <v>0</v>
      </c>
      <c r="Y25" s="715">
        <f t="shared" si="30"/>
        <v>0</v>
      </c>
      <c r="Z25" s="715">
        <f t="shared" si="30"/>
        <v>0</v>
      </c>
      <c r="AA25" s="715">
        <f t="shared" si="30"/>
        <v>0</v>
      </c>
      <c r="AB25" s="715">
        <f t="shared" si="30"/>
        <v>0</v>
      </c>
      <c r="AC25" s="715">
        <f t="shared" si="30"/>
        <v>0</v>
      </c>
      <c r="AD25" s="715">
        <f t="shared" si="30"/>
        <v>0</v>
      </c>
      <c r="AE25" s="715">
        <f t="shared" si="30"/>
        <v>0</v>
      </c>
      <c r="AF25" s="715">
        <f t="shared" si="30"/>
        <v>0</v>
      </c>
      <c r="AG25" s="715">
        <f t="shared" si="30"/>
        <v>0</v>
      </c>
      <c r="AH25" s="715">
        <f t="shared" si="30"/>
        <v>0</v>
      </c>
      <c r="AI25" s="715">
        <f t="shared" si="30"/>
        <v>0</v>
      </c>
      <c r="AJ25" s="715">
        <f t="shared" si="30"/>
        <v>0</v>
      </c>
      <c r="AK25" s="715">
        <f t="shared" si="30"/>
        <v>0</v>
      </c>
      <c r="AL25" s="715">
        <f t="shared" si="30"/>
        <v>0</v>
      </c>
      <c r="AM25" s="715">
        <f t="shared" si="30"/>
        <v>0</v>
      </c>
      <c r="AN25" s="715">
        <f t="shared" si="30"/>
        <v>0</v>
      </c>
      <c r="AO25" s="715">
        <f t="shared" si="30"/>
        <v>0</v>
      </c>
      <c r="AP25" s="715">
        <f t="shared" si="30"/>
        <v>0</v>
      </c>
      <c r="AQ25" s="715">
        <f t="shared" si="30"/>
        <v>0</v>
      </c>
      <c r="AR25" s="715">
        <f t="shared" si="30"/>
        <v>0</v>
      </c>
      <c r="AS25" s="715">
        <f t="shared" si="30"/>
        <v>0</v>
      </c>
      <c r="AT25" s="715">
        <f t="shared" si="30"/>
        <v>0</v>
      </c>
      <c r="AU25" s="715">
        <f t="shared" si="30"/>
        <v>0</v>
      </c>
      <c r="AV25" s="715">
        <f t="shared" si="30"/>
        <v>0</v>
      </c>
      <c r="AW25" s="715">
        <f t="shared" si="30"/>
        <v>0</v>
      </c>
      <c r="AX25" s="715">
        <f t="shared" si="30"/>
        <v>0</v>
      </c>
      <c r="AY25" s="715">
        <f t="shared" si="30"/>
        <v>0</v>
      </c>
      <c r="AZ25" s="715">
        <f t="shared" si="30"/>
        <v>0</v>
      </c>
      <c r="BA25" s="715">
        <f t="shared" si="30"/>
        <v>0</v>
      </c>
      <c r="BB25" s="715">
        <f t="shared" si="30"/>
        <v>0</v>
      </c>
      <c r="BC25" s="715">
        <f t="shared" si="30"/>
        <v>0</v>
      </c>
      <c r="BD25" s="715">
        <f t="shared" ref="BD25:CI25" si="31">SUMIF($C:$C,"58.7x",BD:BD)</f>
        <v>0</v>
      </c>
      <c r="BE25" s="715">
        <f t="shared" si="31"/>
        <v>0</v>
      </c>
      <c r="BF25" s="715">
        <f t="shared" si="31"/>
        <v>0</v>
      </c>
      <c r="BG25" s="715">
        <f t="shared" si="31"/>
        <v>0</v>
      </c>
      <c r="BH25" s="715">
        <f t="shared" si="31"/>
        <v>0</v>
      </c>
      <c r="BI25" s="715">
        <f t="shared" si="31"/>
        <v>0</v>
      </c>
      <c r="BJ25" s="715">
        <f t="shared" si="31"/>
        <v>0</v>
      </c>
      <c r="BK25" s="715">
        <f t="shared" si="31"/>
        <v>0</v>
      </c>
      <c r="BL25" s="715">
        <f t="shared" si="31"/>
        <v>0</v>
      </c>
      <c r="BM25" s="715">
        <f t="shared" si="31"/>
        <v>0</v>
      </c>
      <c r="BN25" s="715">
        <f t="shared" si="31"/>
        <v>0</v>
      </c>
      <c r="BO25" s="715">
        <f t="shared" si="31"/>
        <v>0</v>
      </c>
      <c r="BP25" s="715">
        <f t="shared" si="31"/>
        <v>0</v>
      </c>
      <c r="BQ25" s="715">
        <f t="shared" si="31"/>
        <v>0</v>
      </c>
      <c r="BR25" s="715">
        <f t="shared" si="31"/>
        <v>0</v>
      </c>
      <c r="BS25" s="715">
        <f t="shared" si="31"/>
        <v>0</v>
      </c>
      <c r="BT25" s="715">
        <f t="shared" si="31"/>
        <v>0</v>
      </c>
      <c r="BU25" s="715">
        <f t="shared" si="31"/>
        <v>0</v>
      </c>
      <c r="BV25" s="715">
        <f t="shared" si="31"/>
        <v>0</v>
      </c>
      <c r="BW25" s="715">
        <f t="shared" si="31"/>
        <v>0</v>
      </c>
      <c r="BX25" s="715">
        <f t="shared" si="31"/>
        <v>0</v>
      </c>
      <c r="BY25" s="715">
        <f t="shared" si="31"/>
        <v>0</v>
      </c>
      <c r="BZ25" s="715">
        <f t="shared" si="31"/>
        <v>0</v>
      </c>
      <c r="CA25" s="715">
        <f t="shared" si="31"/>
        <v>0</v>
      </c>
      <c r="CB25" s="715">
        <f t="shared" si="31"/>
        <v>0</v>
      </c>
      <c r="CC25" s="715">
        <f t="shared" si="31"/>
        <v>0</v>
      </c>
      <c r="CD25" s="715">
        <f t="shared" si="31"/>
        <v>0</v>
      </c>
      <c r="CE25" s="715">
        <f t="shared" si="31"/>
        <v>0</v>
      </c>
      <c r="CF25" s="715">
        <f t="shared" si="31"/>
        <v>0</v>
      </c>
      <c r="CG25" s="715">
        <f t="shared" si="31"/>
        <v>0</v>
      </c>
      <c r="CH25" s="715">
        <f t="shared" si="31"/>
        <v>0</v>
      </c>
      <c r="CI25" s="715">
        <f t="shared" si="31"/>
        <v>0</v>
      </c>
      <c r="CJ25" s="715">
        <f t="shared" ref="CJ25:DO25" si="32">SUMIF($C:$C,"58.7x",CJ:CJ)</f>
        <v>0</v>
      </c>
      <c r="CK25" s="715">
        <f t="shared" si="32"/>
        <v>0</v>
      </c>
      <c r="CL25" s="715">
        <f t="shared" si="32"/>
        <v>0</v>
      </c>
      <c r="CM25" s="715">
        <f t="shared" si="32"/>
        <v>0</v>
      </c>
      <c r="CN25" s="715">
        <f t="shared" si="32"/>
        <v>0</v>
      </c>
      <c r="CO25" s="715">
        <f t="shared" si="32"/>
        <v>0</v>
      </c>
      <c r="CP25" s="715">
        <f t="shared" si="32"/>
        <v>0</v>
      </c>
      <c r="CQ25" s="715">
        <f t="shared" si="32"/>
        <v>0</v>
      </c>
      <c r="CR25" s="715">
        <f t="shared" si="32"/>
        <v>0</v>
      </c>
      <c r="CS25" s="715">
        <f t="shared" si="32"/>
        <v>0</v>
      </c>
      <c r="CT25" s="715">
        <f t="shared" si="32"/>
        <v>0</v>
      </c>
      <c r="CU25" s="715">
        <f t="shared" si="32"/>
        <v>0</v>
      </c>
      <c r="CV25" s="715">
        <f t="shared" si="32"/>
        <v>0</v>
      </c>
      <c r="CW25" s="715">
        <f t="shared" si="32"/>
        <v>0</v>
      </c>
      <c r="CX25" s="715">
        <f t="shared" si="32"/>
        <v>0</v>
      </c>
      <c r="CY25" s="730">
        <f t="shared" si="32"/>
        <v>0</v>
      </c>
      <c r="CZ25" s="731">
        <f t="shared" si="32"/>
        <v>0</v>
      </c>
      <c r="DA25" s="731">
        <f t="shared" si="32"/>
        <v>0</v>
      </c>
      <c r="DB25" s="731">
        <f t="shared" si="32"/>
        <v>0</v>
      </c>
      <c r="DC25" s="731">
        <f t="shared" si="32"/>
        <v>0</v>
      </c>
      <c r="DD25" s="731">
        <f t="shared" si="32"/>
        <v>0</v>
      </c>
      <c r="DE25" s="731">
        <f t="shared" si="32"/>
        <v>0</v>
      </c>
      <c r="DF25" s="731">
        <f t="shared" si="32"/>
        <v>0</v>
      </c>
      <c r="DG25" s="731">
        <f t="shared" si="32"/>
        <v>0</v>
      </c>
      <c r="DH25" s="731">
        <f t="shared" si="32"/>
        <v>0</v>
      </c>
      <c r="DI25" s="731">
        <f t="shared" si="32"/>
        <v>0</v>
      </c>
      <c r="DJ25" s="731">
        <f t="shared" si="32"/>
        <v>0</v>
      </c>
      <c r="DK25" s="731">
        <f t="shared" si="32"/>
        <v>0</v>
      </c>
      <c r="DL25" s="731">
        <f t="shared" si="32"/>
        <v>0</v>
      </c>
      <c r="DM25" s="731">
        <f t="shared" si="32"/>
        <v>0</v>
      </c>
      <c r="DN25" s="731">
        <f t="shared" si="32"/>
        <v>0</v>
      </c>
      <c r="DO25" s="731">
        <f t="shared" si="32"/>
        <v>0</v>
      </c>
      <c r="DP25" s="731">
        <f t="shared" ref="DP25:DW25" si="33">SUMIF($C:$C,"58.7x",DP:DP)</f>
        <v>0</v>
      </c>
      <c r="DQ25" s="731">
        <f t="shared" si="33"/>
        <v>0</v>
      </c>
      <c r="DR25" s="731">
        <f t="shared" si="33"/>
        <v>0</v>
      </c>
      <c r="DS25" s="731">
        <f t="shared" si="33"/>
        <v>0</v>
      </c>
      <c r="DT25" s="731">
        <f t="shared" si="33"/>
        <v>0</v>
      </c>
      <c r="DU25" s="731">
        <f t="shared" si="33"/>
        <v>0</v>
      </c>
      <c r="DV25" s="731">
        <f t="shared" si="33"/>
        <v>0</v>
      </c>
      <c r="DW25" s="785">
        <f t="shared" si="33"/>
        <v>0</v>
      </c>
      <c r="DX25" s="721"/>
    </row>
    <row r="26" spans="2:128" x14ac:dyDescent="0.2">
      <c r="B26" s="786" t="s">
        <v>518</v>
      </c>
      <c r="C26" s="787" t="s">
        <v>519</v>
      </c>
      <c r="D26" s="717"/>
      <c r="E26" s="717"/>
      <c r="F26" s="717"/>
      <c r="G26" s="717"/>
      <c r="H26" s="717"/>
      <c r="I26" s="717"/>
      <c r="J26" s="717"/>
      <c r="K26" s="717"/>
      <c r="L26" s="717"/>
      <c r="M26" s="717"/>
      <c r="N26" s="717"/>
      <c r="O26" s="717"/>
      <c r="P26" s="717"/>
      <c r="Q26" s="717"/>
      <c r="R26" s="719"/>
      <c r="S26" s="784"/>
      <c r="T26" s="719"/>
      <c r="U26" s="788"/>
      <c r="V26" s="715"/>
      <c r="W26" s="715"/>
      <c r="X26" s="715"/>
      <c r="Y26" s="715"/>
      <c r="Z26" s="715"/>
      <c r="AA26" s="715"/>
      <c r="AB26" s="715"/>
      <c r="AC26" s="715"/>
      <c r="AD26" s="715"/>
      <c r="AE26" s="715"/>
      <c r="AF26" s="715"/>
      <c r="AG26" s="715"/>
      <c r="AH26" s="715"/>
      <c r="AI26" s="715"/>
      <c r="AJ26" s="715"/>
      <c r="AK26" s="715"/>
      <c r="AL26" s="715"/>
      <c r="AM26" s="715"/>
      <c r="AN26" s="715"/>
      <c r="AO26" s="715"/>
      <c r="AP26" s="715"/>
      <c r="AQ26" s="715"/>
      <c r="AR26" s="715"/>
      <c r="AS26" s="715"/>
      <c r="AT26" s="715"/>
      <c r="AU26" s="715"/>
      <c r="AV26" s="715"/>
      <c r="AW26" s="715"/>
      <c r="AX26" s="715"/>
      <c r="AY26" s="715"/>
      <c r="AZ26" s="715"/>
      <c r="BA26" s="715"/>
      <c r="BB26" s="715"/>
      <c r="BC26" s="715"/>
      <c r="BD26" s="715"/>
      <c r="BE26" s="715"/>
      <c r="BF26" s="715"/>
      <c r="BG26" s="715"/>
      <c r="BH26" s="715"/>
      <c r="BI26" s="715"/>
      <c r="BJ26" s="715"/>
      <c r="BK26" s="715"/>
      <c r="BL26" s="715"/>
      <c r="BM26" s="715"/>
      <c r="BN26" s="715"/>
      <c r="BO26" s="715"/>
      <c r="BP26" s="715"/>
      <c r="BQ26" s="715"/>
      <c r="BR26" s="715"/>
      <c r="BS26" s="715"/>
      <c r="BT26" s="715"/>
      <c r="BU26" s="715"/>
      <c r="BV26" s="715"/>
      <c r="BW26" s="715"/>
      <c r="BX26" s="715"/>
      <c r="BY26" s="715"/>
      <c r="BZ26" s="715"/>
      <c r="CA26" s="715"/>
      <c r="CB26" s="715"/>
      <c r="CC26" s="715"/>
      <c r="CD26" s="715"/>
      <c r="CE26" s="715"/>
      <c r="CF26" s="715"/>
      <c r="CG26" s="715"/>
      <c r="CH26" s="715"/>
      <c r="CI26" s="715"/>
      <c r="CJ26" s="715"/>
      <c r="CK26" s="715"/>
      <c r="CL26" s="715"/>
      <c r="CM26" s="715"/>
      <c r="CN26" s="715"/>
      <c r="CO26" s="715"/>
      <c r="CP26" s="715"/>
      <c r="CQ26" s="715"/>
      <c r="CR26" s="715"/>
      <c r="CS26" s="715"/>
      <c r="CT26" s="715"/>
      <c r="CU26" s="715"/>
      <c r="CV26" s="715"/>
      <c r="CW26" s="715"/>
      <c r="CX26" s="715"/>
      <c r="CY26" s="730"/>
      <c r="CZ26" s="731"/>
      <c r="DA26" s="731"/>
      <c r="DB26" s="731"/>
      <c r="DC26" s="731"/>
      <c r="DD26" s="731"/>
      <c r="DE26" s="731"/>
      <c r="DF26" s="731"/>
      <c r="DG26" s="731"/>
      <c r="DH26" s="731"/>
      <c r="DI26" s="731"/>
      <c r="DJ26" s="731"/>
      <c r="DK26" s="731"/>
      <c r="DL26" s="731"/>
      <c r="DM26" s="731"/>
      <c r="DN26" s="731"/>
      <c r="DO26" s="731"/>
      <c r="DP26" s="731"/>
      <c r="DQ26" s="731"/>
      <c r="DR26" s="731"/>
      <c r="DS26" s="731"/>
      <c r="DT26" s="731"/>
      <c r="DU26" s="731"/>
      <c r="DV26" s="731"/>
      <c r="DW26" s="785"/>
      <c r="DX26" s="721"/>
    </row>
    <row r="27" spans="2:128" x14ac:dyDescent="0.2">
      <c r="B27" s="723" t="s">
        <v>520</v>
      </c>
      <c r="C27" s="724" t="s">
        <v>521</v>
      </c>
      <c r="D27" s="717"/>
      <c r="E27" s="717"/>
      <c r="F27" s="717"/>
      <c r="G27" s="717"/>
      <c r="H27" s="717"/>
      <c r="I27" s="717"/>
      <c r="J27" s="717"/>
      <c r="K27" s="717"/>
      <c r="L27" s="717"/>
      <c r="M27" s="717"/>
      <c r="N27" s="717"/>
      <c r="O27" s="717"/>
      <c r="P27" s="717"/>
      <c r="Q27" s="717"/>
      <c r="R27" s="719"/>
      <c r="S27" s="784"/>
      <c r="T27" s="719"/>
      <c r="U27" s="784"/>
      <c r="V27" s="717"/>
      <c r="W27" s="717"/>
      <c r="X27" s="715">
        <f t="shared" ref="X27:BC27" si="34">SUMIF($C:$C,"59.1x",X:X)</f>
        <v>0</v>
      </c>
      <c r="Y27" s="715">
        <f t="shared" si="34"/>
        <v>0</v>
      </c>
      <c r="Z27" s="715">
        <f t="shared" si="34"/>
        <v>0</v>
      </c>
      <c r="AA27" s="715">
        <f t="shared" si="34"/>
        <v>0</v>
      </c>
      <c r="AB27" s="715">
        <f t="shared" si="34"/>
        <v>0</v>
      </c>
      <c r="AC27" s="715">
        <f t="shared" si="34"/>
        <v>0</v>
      </c>
      <c r="AD27" s="715">
        <f t="shared" si="34"/>
        <v>0</v>
      </c>
      <c r="AE27" s="715">
        <f t="shared" si="34"/>
        <v>0</v>
      </c>
      <c r="AF27" s="715">
        <f t="shared" si="34"/>
        <v>0</v>
      </c>
      <c r="AG27" s="715">
        <f t="shared" si="34"/>
        <v>0</v>
      </c>
      <c r="AH27" s="715">
        <f t="shared" si="34"/>
        <v>0</v>
      </c>
      <c r="AI27" s="715">
        <f t="shared" si="34"/>
        <v>0</v>
      </c>
      <c r="AJ27" s="715">
        <f t="shared" si="34"/>
        <v>0</v>
      </c>
      <c r="AK27" s="715">
        <f t="shared" si="34"/>
        <v>0</v>
      </c>
      <c r="AL27" s="715">
        <f t="shared" si="34"/>
        <v>0</v>
      </c>
      <c r="AM27" s="715">
        <f t="shared" si="34"/>
        <v>0</v>
      </c>
      <c r="AN27" s="715">
        <f t="shared" si="34"/>
        <v>0</v>
      </c>
      <c r="AO27" s="715">
        <f t="shared" si="34"/>
        <v>0</v>
      </c>
      <c r="AP27" s="715">
        <f t="shared" si="34"/>
        <v>0</v>
      </c>
      <c r="AQ27" s="715">
        <f t="shared" si="34"/>
        <v>0</v>
      </c>
      <c r="AR27" s="715">
        <f t="shared" si="34"/>
        <v>0</v>
      </c>
      <c r="AS27" s="715">
        <f t="shared" si="34"/>
        <v>0</v>
      </c>
      <c r="AT27" s="715">
        <f t="shared" si="34"/>
        <v>0</v>
      </c>
      <c r="AU27" s="715">
        <f t="shared" si="34"/>
        <v>0</v>
      </c>
      <c r="AV27" s="715">
        <f t="shared" si="34"/>
        <v>0</v>
      </c>
      <c r="AW27" s="715">
        <f t="shared" si="34"/>
        <v>0</v>
      </c>
      <c r="AX27" s="715">
        <f t="shared" si="34"/>
        <v>0</v>
      </c>
      <c r="AY27" s="715">
        <f t="shared" si="34"/>
        <v>0</v>
      </c>
      <c r="AZ27" s="715">
        <f t="shared" si="34"/>
        <v>0</v>
      </c>
      <c r="BA27" s="715">
        <f t="shared" si="34"/>
        <v>0</v>
      </c>
      <c r="BB27" s="715">
        <f t="shared" si="34"/>
        <v>0</v>
      </c>
      <c r="BC27" s="715">
        <f t="shared" si="34"/>
        <v>0</v>
      </c>
      <c r="BD27" s="715">
        <f t="shared" ref="BD27:CI27" si="35">SUMIF($C:$C,"59.1x",BD:BD)</f>
        <v>0</v>
      </c>
      <c r="BE27" s="715">
        <f t="shared" si="35"/>
        <v>0</v>
      </c>
      <c r="BF27" s="715">
        <f t="shared" si="35"/>
        <v>0</v>
      </c>
      <c r="BG27" s="715">
        <f t="shared" si="35"/>
        <v>0</v>
      </c>
      <c r="BH27" s="715">
        <f t="shared" si="35"/>
        <v>0</v>
      </c>
      <c r="BI27" s="715">
        <f t="shared" si="35"/>
        <v>0</v>
      </c>
      <c r="BJ27" s="715">
        <f t="shared" si="35"/>
        <v>0</v>
      </c>
      <c r="BK27" s="715">
        <f t="shared" si="35"/>
        <v>0</v>
      </c>
      <c r="BL27" s="715">
        <f t="shared" si="35"/>
        <v>0</v>
      </c>
      <c r="BM27" s="715">
        <f t="shared" si="35"/>
        <v>0</v>
      </c>
      <c r="BN27" s="715">
        <f t="shared" si="35"/>
        <v>0</v>
      </c>
      <c r="BO27" s="715">
        <f t="shared" si="35"/>
        <v>0</v>
      </c>
      <c r="BP27" s="715">
        <f t="shared" si="35"/>
        <v>0</v>
      </c>
      <c r="BQ27" s="715">
        <f t="shared" si="35"/>
        <v>0</v>
      </c>
      <c r="BR27" s="715">
        <f t="shared" si="35"/>
        <v>0</v>
      </c>
      <c r="BS27" s="715">
        <f t="shared" si="35"/>
        <v>0</v>
      </c>
      <c r="BT27" s="715">
        <f t="shared" si="35"/>
        <v>0</v>
      </c>
      <c r="BU27" s="715">
        <f t="shared" si="35"/>
        <v>0</v>
      </c>
      <c r="BV27" s="715">
        <f t="shared" si="35"/>
        <v>0</v>
      </c>
      <c r="BW27" s="715">
        <f t="shared" si="35"/>
        <v>0</v>
      </c>
      <c r="BX27" s="715">
        <f t="shared" si="35"/>
        <v>0</v>
      </c>
      <c r="BY27" s="715">
        <f t="shared" si="35"/>
        <v>0</v>
      </c>
      <c r="BZ27" s="715">
        <f t="shared" si="35"/>
        <v>0</v>
      </c>
      <c r="CA27" s="715">
        <f t="shared" si="35"/>
        <v>0</v>
      </c>
      <c r="CB27" s="715">
        <f t="shared" si="35"/>
        <v>0</v>
      </c>
      <c r="CC27" s="715">
        <f t="shared" si="35"/>
        <v>0</v>
      </c>
      <c r="CD27" s="715">
        <f t="shared" si="35"/>
        <v>0</v>
      </c>
      <c r="CE27" s="715">
        <f t="shared" si="35"/>
        <v>0</v>
      </c>
      <c r="CF27" s="715">
        <f t="shared" si="35"/>
        <v>0</v>
      </c>
      <c r="CG27" s="715">
        <f t="shared" si="35"/>
        <v>0</v>
      </c>
      <c r="CH27" s="715">
        <f t="shared" si="35"/>
        <v>0</v>
      </c>
      <c r="CI27" s="715">
        <f t="shared" si="35"/>
        <v>0</v>
      </c>
      <c r="CJ27" s="715">
        <f t="shared" ref="CJ27:DO27" si="36">SUMIF($C:$C,"59.1x",CJ:CJ)</f>
        <v>0</v>
      </c>
      <c r="CK27" s="715">
        <f t="shared" si="36"/>
        <v>0</v>
      </c>
      <c r="CL27" s="715">
        <f t="shared" si="36"/>
        <v>0</v>
      </c>
      <c r="CM27" s="715">
        <f t="shared" si="36"/>
        <v>0</v>
      </c>
      <c r="CN27" s="715">
        <f t="shared" si="36"/>
        <v>0</v>
      </c>
      <c r="CO27" s="715">
        <f t="shared" si="36"/>
        <v>0</v>
      </c>
      <c r="CP27" s="715">
        <f t="shared" si="36"/>
        <v>0</v>
      </c>
      <c r="CQ27" s="715">
        <f t="shared" si="36"/>
        <v>0</v>
      </c>
      <c r="CR27" s="715">
        <f t="shared" si="36"/>
        <v>0</v>
      </c>
      <c r="CS27" s="715">
        <f t="shared" si="36"/>
        <v>0</v>
      </c>
      <c r="CT27" s="715">
        <f t="shared" si="36"/>
        <v>0</v>
      </c>
      <c r="CU27" s="715">
        <f t="shared" si="36"/>
        <v>0</v>
      </c>
      <c r="CV27" s="715">
        <f t="shared" si="36"/>
        <v>0</v>
      </c>
      <c r="CW27" s="715">
        <f t="shared" si="36"/>
        <v>0</v>
      </c>
      <c r="CX27" s="715">
        <f t="shared" si="36"/>
        <v>0</v>
      </c>
      <c r="CY27" s="730">
        <f t="shared" si="36"/>
        <v>0</v>
      </c>
      <c r="CZ27" s="731">
        <f t="shared" si="36"/>
        <v>0</v>
      </c>
      <c r="DA27" s="731">
        <f t="shared" si="36"/>
        <v>0</v>
      </c>
      <c r="DB27" s="731">
        <f t="shared" si="36"/>
        <v>0</v>
      </c>
      <c r="DC27" s="731">
        <f t="shared" si="36"/>
        <v>0</v>
      </c>
      <c r="DD27" s="731">
        <f t="shared" si="36"/>
        <v>0</v>
      </c>
      <c r="DE27" s="731">
        <f t="shared" si="36"/>
        <v>0</v>
      </c>
      <c r="DF27" s="731">
        <f t="shared" si="36"/>
        <v>0</v>
      </c>
      <c r="DG27" s="731">
        <f t="shared" si="36"/>
        <v>0</v>
      </c>
      <c r="DH27" s="731">
        <f t="shared" si="36"/>
        <v>0</v>
      </c>
      <c r="DI27" s="731">
        <f t="shared" si="36"/>
        <v>0</v>
      </c>
      <c r="DJ27" s="731">
        <f t="shared" si="36"/>
        <v>0</v>
      </c>
      <c r="DK27" s="731">
        <f t="shared" si="36"/>
        <v>0</v>
      </c>
      <c r="DL27" s="731">
        <f t="shared" si="36"/>
        <v>0</v>
      </c>
      <c r="DM27" s="731">
        <f t="shared" si="36"/>
        <v>0</v>
      </c>
      <c r="DN27" s="731">
        <f t="shared" si="36"/>
        <v>0</v>
      </c>
      <c r="DO27" s="731">
        <f t="shared" si="36"/>
        <v>0</v>
      </c>
      <c r="DP27" s="731">
        <f t="shared" ref="DP27:DW27" si="37">SUMIF($C:$C,"59.1x",DP:DP)</f>
        <v>0</v>
      </c>
      <c r="DQ27" s="731">
        <f t="shared" si="37"/>
        <v>0</v>
      </c>
      <c r="DR27" s="731">
        <f t="shared" si="37"/>
        <v>0</v>
      </c>
      <c r="DS27" s="731">
        <f t="shared" si="37"/>
        <v>0</v>
      </c>
      <c r="DT27" s="731">
        <f t="shared" si="37"/>
        <v>0</v>
      </c>
      <c r="DU27" s="731">
        <f t="shared" si="37"/>
        <v>0</v>
      </c>
      <c r="DV27" s="731">
        <f t="shared" si="37"/>
        <v>0</v>
      </c>
      <c r="DW27" s="785">
        <f t="shared" si="37"/>
        <v>0</v>
      </c>
      <c r="DX27" s="721"/>
    </row>
    <row r="28" spans="2:128" x14ac:dyDescent="0.2">
      <c r="B28" s="723" t="s">
        <v>522</v>
      </c>
      <c r="C28" s="724" t="s">
        <v>523</v>
      </c>
      <c r="D28" s="717"/>
      <c r="E28" s="717"/>
      <c r="F28" s="717"/>
      <c r="G28" s="717"/>
      <c r="H28" s="717"/>
      <c r="I28" s="717"/>
      <c r="J28" s="717"/>
      <c r="K28" s="717"/>
      <c r="L28" s="717"/>
      <c r="M28" s="717"/>
      <c r="N28" s="717"/>
      <c r="O28" s="717"/>
      <c r="P28" s="717"/>
      <c r="Q28" s="717"/>
      <c r="R28" s="719"/>
      <c r="S28" s="784"/>
      <c r="T28" s="719"/>
      <c r="U28" s="784"/>
      <c r="V28" s="717"/>
      <c r="W28" s="717"/>
      <c r="X28" s="715">
        <f t="shared" ref="X28:BC28" si="38">SUMIF($C:$C,"59.2x",X:X)</f>
        <v>0</v>
      </c>
      <c r="Y28" s="715">
        <f t="shared" si="38"/>
        <v>0</v>
      </c>
      <c r="Z28" s="715">
        <f t="shared" si="38"/>
        <v>0</v>
      </c>
      <c r="AA28" s="715">
        <f t="shared" si="38"/>
        <v>0</v>
      </c>
      <c r="AB28" s="715">
        <f t="shared" si="38"/>
        <v>0</v>
      </c>
      <c r="AC28" s="715">
        <f t="shared" si="38"/>
        <v>0</v>
      </c>
      <c r="AD28" s="715">
        <f t="shared" si="38"/>
        <v>0</v>
      </c>
      <c r="AE28" s="715">
        <f t="shared" si="38"/>
        <v>0</v>
      </c>
      <c r="AF28" s="715">
        <f t="shared" si="38"/>
        <v>0</v>
      </c>
      <c r="AG28" s="715">
        <f t="shared" si="38"/>
        <v>0</v>
      </c>
      <c r="AH28" s="715">
        <f t="shared" si="38"/>
        <v>0</v>
      </c>
      <c r="AI28" s="715">
        <f t="shared" si="38"/>
        <v>0</v>
      </c>
      <c r="AJ28" s="715">
        <f t="shared" si="38"/>
        <v>0</v>
      </c>
      <c r="AK28" s="715">
        <f t="shared" si="38"/>
        <v>0</v>
      </c>
      <c r="AL28" s="715">
        <f t="shared" si="38"/>
        <v>0</v>
      </c>
      <c r="AM28" s="715">
        <f t="shared" si="38"/>
        <v>0</v>
      </c>
      <c r="AN28" s="715">
        <f t="shared" si="38"/>
        <v>0</v>
      </c>
      <c r="AO28" s="715">
        <f t="shared" si="38"/>
        <v>0</v>
      </c>
      <c r="AP28" s="715">
        <f t="shared" si="38"/>
        <v>0</v>
      </c>
      <c r="AQ28" s="715">
        <f t="shared" si="38"/>
        <v>0</v>
      </c>
      <c r="AR28" s="715">
        <f t="shared" si="38"/>
        <v>0</v>
      </c>
      <c r="AS28" s="715">
        <f t="shared" si="38"/>
        <v>0</v>
      </c>
      <c r="AT28" s="715">
        <f t="shared" si="38"/>
        <v>0</v>
      </c>
      <c r="AU28" s="715">
        <f t="shared" si="38"/>
        <v>0</v>
      </c>
      <c r="AV28" s="715">
        <f t="shared" si="38"/>
        <v>0</v>
      </c>
      <c r="AW28" s="715">
        <f t="shared" si="38"/>
        <v>0</v>
      </c>
      <c r="AX28" s="715">
        <f t="shared" si="38"/>
        <v>0</v>
      </c>
      <c r="AY28" s="715">
        <f t="shared" si="38"/>
        <v>0</v>
      </c>
      <c r="AZ28" s="715">
        <f t="shared" si="38"/>
        <v>0</v>
      </c>
      <c r="BA28" s="715">
        <f t="shared" si="38"/>
        <v>0</v>
      </c>
      <c r="BB28" s="715">
        <f t="shared" si="38"/>
        <v>0</v>
      </c>
      <c r="BC28" s="715">
        <f t="shared" si="38"/>
        <v>0</v>
      </c>
      <c r="BD28" s="715">
        <f t="shared" ref="BD28:CI28" si="39">SUMIF($C:$C,"59.2x",BD:BD)</f>
        <v>0</v>
      </c>
      <c r="BE28" s="715">
        <f t="shared" si="39"/>
        <v>0</v>
      </c>
      <c r="BF28" s="715">
        <f t="shared" si="39"/>
        <v>0</v>
      </c>
      <c r="BG28" s="715">
        <f t="shared" si="39"/>
        <v>0</v>
      </c>
      <c r="BH28" s="715">
        <f t="shared" si="39"/>
        <v>0</v>
      </c>
      <c r="BI28" s="715">
        <f t="shared" si="39"/>
        <v>0</v>
      </c>
      <c r="BJ28" s="715">
        <f t="shared" si="39"/>
        <v>0</v>
      </c>
      <c r="BK28" s="715">
        <f t="shared" si="39"/>
        <v>0</v>
      </c>
      <c r="BL28" s="715">
        <f t="shared" si="39"/>
        <v>0</v>
      </c>
      <c r="BM28" s="715">
        <f t="shared" si="39"/>
        <v>0</v>
      </c>
      <c r="BN28" s="715">
        <f t="shared" si="39"/>
        <v>0</v>
      </c>
      <c r="BO28" s="715">
        <f t="shared" si="39"/>
        <v>0</v>
      </c>
      <c r="BP28" s="715">
        <f t="shared" si="39"/>
        <v>0</v>
      </c>
      <c r="BQ28" s="715">
        <f t="shared" si="39"/>
        <v>0</v>
      </c>
      <c r="BR28" s="715">
        <f t="shared" si="39"/>
        <v>0</v>
      </c>
      <c r="BS28" s="715">
        <f t="shared" si="39"/>
        <v>0</v>
      </c>
      <c r="BT28" s="715">
        <f t="shared" si="39"/>
        <v>0</v>
      </c>
      <c r="BU28" s="715">
        <f t="shared" si="39"/>
        <v>0</v>
      </c>
      <c r="BV28" s="715">
        <f t="shared" si="39"/>
        <v>0</v>
      </c>
      <c r="BW28" s="715">
        <f t="shared" si="39"/>
        <v>0</v>
      </c>
      <c r="BX28" s="715">
        <f t="shared" si="39"/>
        <v>0</v>
      </c>
      <c r="BY28" s="715">
        <f t="shared" si="39"/>
        <v>0</v>
      </c>
      <c r="BZ28" s="715">
        <f t="shared" si="39"/>
        <v>0</v>
      </c>
      <c r="CA28" s="715">
        <f t="shared" si="39"/>
        <v>0</v>
      </c>
      <c r="CB28" s="715">
        <f t="shared" si="39"/>
        <v>0</v>
      </c>
      <c r="CC28" s="715">
        <f t="shared" si="39"/>
        <v>0</v>
      </c>
      <c r="CD28" s="715">
        <f t="shared" si="39"/>
        <v>0</v>
      </c>
      <c r="CE28" s="715">
        <f t="shared" si="39"/>
        <v>0</v>
      </c>
      <c r="CF28" s="715">
        <f t="shared" si="39"/>
        <v>0</v>
      </c>
      <c r="CG28" s="715">
        <f t="shared" si="39"/>
        <v>0</v>
      </c>
      <c r="CH28" s="715">
        <f t="shared" si="39"/>
        <v>0</v>
      </c>
      <c r="CI28" s="715">
        <f t="shared" si="39"/>
        <v>0</v>
      </c>
      <c r="CJ28" s="715">
        <f t="shared" ref="CJ28:DO28" si="40">SUMIF($C:$C,"59.2x",CJ:CJ)</f>
        <v>0</v>
      </c>
      <c r="CK28" s="715">
        <f t="shared" si="40"/>
        <v>0</v>
      </c>
      <c r="CL28" s="715">
        <f t="shared" si="40"/>
        <v>0</v>
      </c>
      <c r="CM28" s="715">
        <f t="shared" si="40"/>
        <v>0</v>
      </c>
      <c r="CN28" s="715">
        <f t="shared" si="40"/>
        <v>0</v>
      </c>
      <c r="CO28" s="715">
        <f t="shared" si="40"/>
        <v>0</v>
      </c>
      <c r="CP28" s="715">
        <f t="shared" si="40"/>
        <v>0</v>
      </c>
      <c r="CQ28" s="715">
        <f t="shared" si="40"/>
        <v>0</v>
      </c>
      <c r="CR28" s="715">
        <f t="shared" si="40"/>
        <v>0</v>
      </c>
      <c r="CS28" s="715">
        <f t="shared" si="40"/>
        <v>0</v>
      </c>
      <c r="CT28" s="715">
        <f t="shared" si="40"/>
        <v>0</v>
      </c>
      <c r="CU28" s="715">
        <f t="shared" si="40"/>
        <v>0</v>
      </c>
      <c r="CV28" s="715">
        <f t="shared" si="40"/>
        <v>0</v>
      </c>
      <c r="CW28" s="715">
        <f t="shared" si="40"/>
        <v>0</v>
      </c>
      <c r="CX28" s="715">
        <f t="shared" si="40"/>
        <v>0</v>
      </c>
      <c r="CY28" s="730">
        <f t="shared" si="40"/>
        <v>0</v>
      </c>
      <c r="CZ28" s="731">
        <f t="shared" si="40"/>
        <v>0</v>
      </c>
      <c r="DA28" s="731">
        <f t="shared" si="40"/>
        <v>0</v>
      </c>
      <c r="DB28" s="731">
        <f t="shared" si="40"/>
        <v>0</v>
      </c>
      <c r="DC28" s="731">
        <f t="shared" si="40"/>
        <v>0</v>
      </c>
      <c r="DD28" s="731">
        <f t="shared" si="40"/>
        <v>0</v>
      </c>
      <c r="DE28" s="731">
        <f t="shared" si="40"/>
        <v>0</v>
      </c>
      <c r="DF28" s="731">
        <f t="shared" si="40"/>
        <v>0</v>
      </c>
      <c r="DG28" s="731">
        <f t="shared" si="40"/>
        <v>0</v>
      </c>
      <c r="DH28" s="731">
        <f t="shared" si="40"/>
        <v>0</v>
      </c>
      <c r="DI28" s="731">
        <f t="shared" si="40"/>
        <v>0</v>
      </c>
      <c r="DJ28" s="731">
        <f t="shared" si="40"/>
        <v>0</v>
      </c>
      <c r="DK28" s="731">
        <f t="shared" si="40"/>
        <v>0</v>
      </c>
      <c r="DL28" s="731">
        <f t="shared" si="40"/>
        <v>0</v>
      </c>
      <c r="DM28" s="731">
        <f t="shared" si="40"/>
        <v>0</v>
      </c>
      <c r="DN28" s="731">
        <f t="shared" si="40"/>
        <v>0</v>
      </c>
      <c r="DO28" s="731">
        <f t="shared" si="40"/>
        <v>0</v>
      </c>
      <c r="DP28" s="731">
        <f t="shared" ref="DP28:DW28" si="41">SUMIF($C:$C,"59.2x",DP:DP)</f>
        <v>0</v>
      </c>
      <c r="DQ28" s="731">
        <f t="shared" si="41"/>
        <v>0</v>
      </c>
      <c r="DR28" s="731">
        <f t="shared" si="41"/>
        <v>0</v>
      </c>
      <c r="DS28" s="731">
        <f t="shared" si="41"/>
        <v>0</v>
      </c>
      <c r="DT28" s="731">
        <f t="shared" si="41"/>
        <v>0</v>
      </c>
      <c r="DU28" s="731">
        <f t="shared" si="41"/>
        <v>0</v>
      </c>
      <c r="DV28" s="731">
        <f t="shared" si="41"/>
        <v>0</v>
      </c>
      <c r="DW28" s="785">
        <f t="shared" si="41"/>
        <v>0</v>
      </c>
      <c r="DX28" s="721"/>
    </row>
    <row r="29" spans="2:128" x14ac:dyDescent="0.2">
      <c r="B29" s="786" t="s">
        <v>524</v>
      </c>
      <c r="C29" s="787" t="s">
        <v>525</v>
      </c>
      <c r="D29" s="717"/>
      <c r="E29" s="717"/>
      <c r="F29" s="717"/>
      <c r="G29" s="717"/>
      <c r="H29" s="717"/>
      <c r="I29" s="717"/>
      <c r="J29" s="717"/>
      <c r="K29" s="717"/>
      <c r="L29" s="717"/>
      <c r="M29" s="717"/>
      <c r="N29" s="717"/>
      <c r="O29" s="717"/>
      <c r="P29" s="717"/>
      <c r="Q29" s="717"/>
      <c r="R29" s="719"/>
      <c r="S29" s="784"/>
      <c r="T29" s="719"/>
      <c r="U29" s="788"/>
      <c r="V29" s="715"/>
      <c r="W29" s="715"/>
      <c r="X29" s="715"/>
      <c r="Y29" s="715"/>
      <c r="Z29" s="715"/>
      <c r="AA29" s="715"/>
      <c r="AB29" s="715"/>
      <c r="AC29" s="715"/>
      <c r="AD29" s="715"/>
      <c r="AE29" s="715"/>
      <c r="AF29" s="715"/>
      <c r="AG29" s="715"/>
      <c r="AH29" s="715"/>
      <c r="AI29" s="715"/>
      <c r="AJ29" s="715"/>
      <c r="AK29" s="715"/>
      <c r="AL29" s="715"/>
      <c r="AM29" s="715"/>
      <c r="AN29" s="715"/>
      <c r="AO29" s="715"/>
      <c r="AP29" s="715"/>
      <c r="AQ29" s="715"/>
      <c r="AR29" s="715"/>
      <c r="AS29" s="715"/>
      <c r="AT29" s="715"/>
      <c r="AU29" s="715"/>
      <c r="AV29" s="715"/>
      <c r="AW29" s="715"/>
      <c r="AX29" s="715"/>
      <c r="AY29" s="715"/>
      <c r="AZ29" s="715"/>
      <c r="BA29" s="715"/>
      <c r="BB29" s="715"/>
      <c r="BC29" s="715"/>
      <c r="BD29" s="715"/>
      <c r="BE29" s="715"/>
      <c r="BF29" s="715"/>
      <c r="BG29" s="715"/>
      <c r="BH29" s="715"/>
      <c r="BI29" s="715"/>
      <c r="BJ29" s="715"/>
      <c r="BK29" s="715"/>
      <c r="BL29" s="715"/>
      <c r="BM29" s="715"/>
      <c r="BN29" s="715"/>
      <c r="BO29" s="715"/>
      <c r="BP29" s="715"/>
      <c r="BQ29" s="715"/>
      <c r="BR29" s="715"/>
      <c r="BS29" s="715"/>
      <c r="BT29" s="715"/>
      <c r="BU29" s="715"/>
      <c r="BV29" s="715"/>
      <c r="BW29" s="715"/>
      <c r="BX29" s="715"/>
      <c r="BY29" s="715"/>
      <c r="BZ29" s="715"/>
      <c r="CA29" s="715"/>
      <c r="CB29" s="715"/>
      <c r="CC29" s="715"/>
      <c r="CD29" s="715"/>
      <c r="CE29" s="715"/>
      <c r="CF29" s="715"/>
      <c r="CG29" s="715"/>
      <c r="CH29" s="715"/>
      <c r="CI29" s="715"/>
      <c r="CJ29" s="715"/>
      <c r="CK29" s="715"/>
      <c r="CL29" s="715"/>
      <c r="CM29" s="715"/>
      <c r="CN29" s="715"/>
      <c r="CO29" s="715"/>
      <c r="CP29" s="715"/>
      <c r="CQ29" s="715"/>
      <c r="CR29" s="715"/>
      <c r="CS29" s="715"/>
      <c r="CT29" s="715"/>
      <c r="CU29" s="715"/>
      <c r="CV29" s="715"/>
      <c r="CW29" s="715"/>
      <c r="CX29" s="715"/>
      <c r="CY29" s="730"/>
      <c r="CZ29" s="731"/>
      <c r="DA29" s="731"/>
      <c r="DB29" s="731"/>
      <c r="DC29" s="731"/>
      <c r="DD29" s="731"/>
      <c r="DE29" s="731"/>
      <c r="DF29" s="731"/>
      <c r="DG29" s="731"/>
      <c r="DH29" s="731"/>
      <c r="DI29" s="731"/>
      <c r="DJ29" s="731"/>
      <c r="DK29" s="731"/>
      <c r="DL29" s="731"/>
      <c r="DM29" s="731"/>
      <c r="DN29" s="731"/>
      <c r="DO29" s="731"/>
      <c r="DP29" s="731"/>
      <c r="DQ29" s="731"/>
      <c r="DR29" s="731"/>
      <c r="DS29" s="731"/>
      <c r="DT29" s="731"/>
      <c r="DU29" s="731"/>
      <c r="DV29" s="731"/>
      <c r="DW29" s="785"/>
      <c r="DX29" s="721"/>
    </row>
    <row r="30" spans="2:128" x14ac:dyDescent="0.2">
      <c r="B30" s="723" t="s">
        <v>526</v>
      </c>
      <c r="C30" s="724" t="s">
        <v>527</v>
      </c>
      <c r="D30" s="717"/>
      <c r="E30" s="717"/>
      <c r="F30" s="717"/>
      <c r="G30" s="717"/>
      <c r="H30" s="717"/>
      <c r="I30" s="717"/>
      <c r="J30" s="717"/>
      <c r="K30" s="717"/>
      <c r="L30" s="717"/>
      <c r="M30" s="717"/>
      <c r="N30" s="717"/>
      <c r="O30" s="717"/>
      <c r="P30" s="717"/>
      <c r="Q30" s="717"/>
      <c r="R30" s="719"/>
      <c r="S30" s="784"/>
      <c r="T30" s="719"/>
      <c r="U30" s="784"/>
      <c r="V30" s="717"/>
      <c r="W30" s="717"/>
      <c r="X30" s="715">
        <f t="shared" ref="X30:BC30" si="42">SUMIF($C:$C,"60.1x",X:X)</f>
        <v>0</v>
      </c>
      <c r="Y30" s="715">
        <f t="shared" si="42"/>
        <v>0</v>
      </c>
      <c r="Z30" s="715">
        <f t="shared" si="42"/>
        <v>0</v>
      </c>
      <c r="AA30" s="715">
        <f t="shared" si="42"/>
        <v>0</v>
      </c>
      <c r="AB30" s="715">
        <f t="shared" si="42"/>
        <v>0</v>
      </c>
      <c r="AC30" s="715">
        <f t="shared" si="42"/>
        <v>0</v>
      </c>
      <c r="AD30" s="715">
        <f t="shared" si="42"/>
        <v>0</v>
      </c>
      <c r="AE30" s="715">
        <f t="shared" si="42"/>
        <v>0</v>
      </c>
      <c r="AF30" s="715">
        <f t="shared" si="42"/>
        <v>0</v>
      </c>
      <c r="AG30" s="715">
        <f t="shared" si="42"/>
        <v>0</v>
      </c>
      <c r="AH30" s="715">
        <f t="shared" si="42"/>
        <v>0</v>
      </c>
      <c r="AI30" s="715">
        <f t="shared" si="42"/>
        <v>0</v>
      </c>
      <c r="AJ30" s="715">
        <f t="shared" si="42"/>
        <v>0</v>
      </c>
      <c r="AK30" s="715">
        <f t="shared" si="42"/>
        <v>0</v>
      </c>
      <c r="AL30" s="715">
        <f t="shared" si="42"/>
        <v>0</v>
      </c>
      <c r="AM30" s="715">
        <f t="shared" si="42"/>
        <v>0</v>
      </c>
      <c r="AN30" s="715">
        <f t="shared" si="42"/>
        <v>0</v>
      </c>
      <c r="AO30" s="715">
        <f t="shared" si="42"/>
        <v>0</v>
      </c>
      <c r="AP30" s="715">
        <f t="shared" si="42"/>
        <v>0</v>
      </c>
      <c r="AQ30" s="715">
        <f t="shared" si="42"/>
        <v>0</v>
      </c>
      <c r="AR30" s="715">
        <f t="shared" si="42"/>
        <v>0</v>
      </c>
      <c r="AS30" s="715">
        <f t="shared" si="42"/>
        <v>0</v>
      </c>
      <c r="AT30" s="715">
        <f t="shared" si="42"/>
        <v>0</v>
      </c>
      <c r="AU30" s="715">
        <f t="shared" si="42"/>
        <v>0</v>
      </c>
      <c r="AV30" s="715">
        <f t="shared" si="42"/>
        <v>0</v>
      </c>
      <c r="AW30" s="715">
        <f t="shared" si="42"/>
        <v>0</v>
      </c>
      <c r="AX30" s="715">
        <f t="shared" si="42"/>
        <v>0</v>
      </c>
      <c r="AY30" s="715">
        <f t="shared" si="42"/>
        <v>0</v>
      </c>
      <c r="AZ30" s="715">
        <f t="shared" si="42"/>
        <v>0</v>
      </c>
      <c r="BA30" s="715">
        <f t="shared" si="42"/>
        <v>0</v>
      </c>
      <c r="BB30" s="715">
        <f t="shared" si="42"/>
        <v>0</v>
      </c>
      <c r="BC30" s="715">
        <f t="shared" si="42"/>
        <v>0</v>
      </c>
      <c r="BD30" s="715">
        <f t="shared" ref="BD30:CI30" si="43">SUMIF($C:$C,"60.1x",BD:BD)</f>
        <v>0</v>
      </c>
      <c r="BE30" s="715">
        <f t="shared" si="43"/>
        <v>0</v>
      </c>
      <c r="BF30" s="715">
        <f t="shared" si="43"/>
        <v>0</v>
      </c>
      <c r="BG30" s="715">
        <f t="shared" si="43"/>
        <v>0</v>
      </c>
      <c r="BH30" s="715">
        <f t="shared" si="43"/>
        <v>0</v>
      </c>
      <c r="BI30" s="715">
        <f t="shared" si="43"/>
        <v>0</v>
      </c>
      <c r="BJ30" s="715">
        <f t="shared" si="43"/>
        <v>0</v>
      </c>
      <c r="BK30" s="715">
        <f t="shared" si="43"/>
        <v>0</v>
      </c>
      <c r="BL30" s="715">
        <f t="shared" si="43"/>
        <v>0</v>
      </c>
      <c r="BM30" s="715">
        <f t="shared" si="43"/>
        <v>0</v>
      </c>
      <c r="BN30" s="715">
        <f t="shared" si="43"/>
        <v>0</v>
      </c>
      <c r="BO30" s="715">
        <f t="shared" si="43"/>
        <v>0</v>
      </c>
      <c r="BP30" s="715">
        <f t="shared" si="43"/>
        <v>0</v>
      </c>
      <c r="BQ30" s="715">
        <f t="shared" si="43"/>
        <v>0</v>
      </c>
      <c r="BR30" s="715">
        <f t="shared" si="43"/>
        <v>0</v>
      </c>
      <c r="BS30" s="715">
        <f t="shared" si="43"/>
        <v>0</v>
      </c>
      <c r="BT30" s="715">
        <f t="shared" si="43"/>
        <v>0</v>
      </c>
      <c r="BU30" s="715">
        <f t="shared" si="43"/>
        <v>0</v>
      </c>
      <c r="BV30" s="715">
        <f t="shared" si="43"/>
        <v>0</v>
      </c>
      <c r="BW30" s="715">
        <f t="shared" si="43"/>
        <v>0</v>
      </c>
      <c r="BX30" s="715">
        <f t="shared" si="43"/>
        <v>0</v>
      </c>
      <c r="BY30" s="715">
        <f t="shared" si="43"/>
        <v>0</v>
      </c>
      <c r="BZ30" s="715">
        <f t="shared" si="43"/>
        <v>0</v>
      </c>
      <c r="CA30" s="715">
        <f t="shared" si="43"/>
        <v>0</v>
      </c>
      <c r="CB30" s="715">
        <f t="shared" si="43"/>
        <v>0</v>
      </c>
      <c r="CC30" s="715">
        <f t="shared" si="43"/>
        <v>0</v>
      </c>
      <c r="CD30" s="715">
        <f t="shared" si="43"/>
        <v>0</v>
      </c>
      <c r="CE30" s="715">
        <f t="shared" si="43"/>
        <v>0</v>
      </c>
      <c r="CF30" s="715">
        <f t="shared" si="43"/>
        <v>0</v>
      </c>
      <c r="CG30" s="715">
        <f t="shared" si="43"/>
        <v>0</v>
      </c>
      <c r="CH30" s="715">
        <f t="shared" si="43"/>
        <v>0</v>
      </c>
      <c r="CI30" s="715">
        <f t="shared" si="43"/>
        <v>0</v>
      </c>
      <c r="CJ30" s="715">
        <f t="shared" ref="CJ30:DO30" si="44">SUMIF($C:$C,"60.1x",CJ:CJ)</f>
        <v>0</v>
      </c>
      <c r="CK30" s="715">
        <f t="shared" si="44"/>
        <v>0</v>
      </c>
      <c r="CL30" s="715">
        <f t="shared" si="44"/>
        <v>0</v>
      </c>
      <c r="CM30" s="715">
        <f t="shared" si="44"/>
        <v>0</v>
      </c>
      <c r="CN30" s="715">
        <f t="shared" si="44"/>
        <v>0</v>
      </c>
      <c r="CO30" s="715">
        <f t="shared" si="44"/>
        <v>0</v>
      </c>
      <c r="CP30" s="715">
        <f t="shared" si="44"/>
        <v>0</v>
      </c>
      <c r="CQ30" s="715">
        <f t="shared" si="44"/>
        <v>0</v>
      </c>
      <c r="CR30" s="715">
        <f t="shared" si="44"/>
        <v>0</v>
      </c>
      <c r="CS30" s="715">
        <f t="shared" si="44"/>
        <v>0</v>
      </c>
      <c r="CT30" s="715">
        <f t="shared" si="44"/>
        <v>0</v>
      </c>
      <c r="CU30" s="715">
        <f t="shared" si="44"/>
        <v>0</v>
      </c>
      <c r="CV30" s="715">
        <f t="shared" si="44"/>
        <v>0</v>
      </c>
      <c r="CW30" s="715">
        <f t="shared" si="44"/>
        <v>0</v>
      </c>
      <c r="CX30" s="715">
        <f t="shared" si="44"/>
        <v>0</v>
      </c>
      <c r="CY30" s="730">
        <f t="shared" si="44"/>
        <v>0</v>
      </c>
      <c r="CZ30" s="731">
        <f t="shared" si="44"/>
        <v>0</v>
      </c>
      <c r="DA30" s="731">
        <f t="shared" si="44"/>
        <v>0</v>
      </c>
      <c r="DB30" s="731">
        <f t="shared" si="44"/>
        <v>0</v>
      </c>
      <c r="DC30" s="731">
        <f t="shared" si="44"/>
        <v>0</v>
      </c>
      <c r="DD30" s="731">
        <f t="shared" si="44"/>
        <v>0</v>
      </c>
      <c r="DE30" s="731">
        <f t="shared" si="44"/>
        <v>0</v>
      </c>
      <c r="DF30" s="731">
        <f t="shared" si="44"/>
        <v>0</v>
      </c>
      <c r="DG30" s="731">
        <f t="shared" si="44"/>
        <v>0</v>
      </c>
      <c r="DH30" s="731">
        <f t="shared" si="44"/>
        <v>0</v>
      </c>
      <c r="DI30" s="731">
        <f t="shared" si="44"/>
        <v>0</v>
      </c>
      <c r="DJ30" s="731">
        <f t="shared" si="44"/>
        <v>0</v>
      </c>
      <c r="DK30" s="731">
        <f t="shared" si="44"/>
        <v>0</v>
      </c>
      <c r="DL30" s="731">
        <f t="shared" si="44"/>
        <v>0</v>
      </c>
      <c r="DM30" s="731">
        <f t="shared" si="44"/>
        <v>0</v>
      </c>
      <c r="DN30" s="731">
        <f t="shared" si="44"/>
        <v>0</v>
      </c>
      <c r="DO30" s="731">
        <f t="shared" si="44"/>
        <v>0</v>
      </c>
      <c r="DP30" s="731">
        <f t="shared" ref="DP30:DW30" si="45">SUMIF($C:$C,"60.1x",DP:DP)</f>
        <v>0</v>
      </c>
      <c r="DQ30" s="731">
        <f t="shared" si="45"/>
        <v>0</v>
      </c>
      <c r="DR30" s="731">
        <f t="shared" si="45"/>
        <v>0</v>
      </c>
      <c r="DS30" s="731">
        <f t="shared" si="45"/>
        <v>0</v>
      </c>
      <c r="DT30" s="731">
        <f t="shared" si="45"/>
        <v>0</v>
      </c>
      <c r="DU30" s="731">
        <f t="shared" si="45"/>
        <v>0</v>
      </c>
      <c r="DV30" s="731">
        <f t="shared" si="45"/>
        <v>0</v>
      </c>
      <c r="DW30" s="785">
        <f t="shared" si="45"/>
        <v>0</v>
      </c>
      <c r="DX30" s="721"/>
    </row>
    <row r="31" spans="2:128" x14ac:dyDescent="0.2">
      <c r="B31" s="723" t="s">
        <v>528</v>
      </c>
      <c r="C31" s="724" t="s">
        <v>529</v>
      </c>
      <c r="D31" s="717"/>
      <c r="E31" s="717"/>
      <c r="F31" s="717"/>
      <c r="G31" s="717"/>
      <c r="H31" s="717"/>
      <c r="I31" s="717"/>
      <c r="J31" s="717"/>
      <c r="K31" s="717"/>
      <c r="L31" s="717"/>
      <c r="M31" s="717"/>
      <c r="N31" s="717"/>
      <c r="O31" s="717"/>
      <c r="P31" s="717"/>
      <c r="Q31" s="717"/>
      <c r="R31" s="719"/>
      <c r="S31" s="784"/>
      <c r="T31" s="719"/>
      <c r="U31" s="784"/>
      <c r="V31" s="717"/>
      <c r="W31" s="717"/>
      <c r="X31" s="715">
        <f t="shared" ref="X31:BC31" si="46">SUMIF($C:$C,"60.2x",X:X)</f>
        <v>0</v>
      </c>
      <c r="Y31" s="715">
        <f t="shared" si="46"/>
        <v>0</v>
      </c>
      <c r="Z31" s="715">
        <f t="shared" si="46"/>
        <v>0</v>
      </c>
      <c r="AA31" s="715">
        <f t="shared" si="46"/>
        <v>0</v>
      </c>
      <c r="AB31" s="715">
        <f t="shared" si="46"/>
        <v>0</v>
      </c>
      <c r="AC31" s="715">
        <f t="shared" si="46"/>
        <v>0</v>
      </c>
      <c r="AD31" s="715">
        <f t="shared" si="46"/>
        <v>0</v>
      </c>
      <c r="AE31" s="715">
        <f t="shared" si="46"/>
        <v>0</v>
      </c>
      <c r="AF31" s="715">
        <f t="shared" si="46"/>
        <v>0</v>
      </c>
      <c r="AG31" s="715">
        <f t="shared" si="46"/>
        <v>0</v>
      </c>
      <c r="AH31" s="715">
        <f t="shared" si="46"/>
        <v>0</v>
      </c>
      <c r="AI31" s="715">
        <f t="shared" si="46"/>
        <v>0</v>
      </c>
      <c r="AJ31" s="715">
        <f t="shared" si="46"/>
        <v>0</v>
      </c>
      <c r="AK31" s="715">
        <f t="shared" si="46"/>
        <v>0</v>
      </c>
      <c r="AL31" s="715">
        <f t="shared" si="46"/>
        <v>0</v>
      </c>
      <c r="AM31" s="715">
        <f t="shared" si="46"/>
        <v>0</v>
      </c>
      <c r="AN31" s="715">
        <f t="shared" si="46"/>
        <v>0</v>
      </c>
      <c r="AO31" s="715">
        <f t="shared" si="46"/>
        <v>0</v>
      </c>
      <c r="AP31" s="715">
        <f t="shared" si="46"/>
        <v>0</v>
      </c>
      <c r="AQ31" s="715">
        <f t="shared" si="46"/>
        <v>0</v>
      </c>
      <c r="AR31" s="715">
        <f t="shared" si="46"/>
        <v>0</v>
      </c>
      <c r="AS31" s="715">
        <f t="shared" si="46"/>
        <v>0</v>
      </c>
      <c r="AT31" s="715">
        <f t="shared" si="46"/>
        <v>0</v>
      </c>
      <c r="AU31" s="715">
        <f t="shared" si="46"/>
        <v>0</v>
      </c>
      <c r="AV31" s="715">
        <f t="shared" si="46"/>
        <v>0</v>
      </c>
      <c r="AW31" s="715">
        <f t="shared" si="46"/>
        <v>0</v>
      </c>
      <c r="AX31" s="715">
        <f t="shared" si="46"/>
        <v>0</v>
      </c>
      <c r="AY31" s="715">
        <f t="shared" si="46"/>
        <v>0</v>
      </c>
      <c r="AZ31" s="715">
        <f t="shared" si="46"/>
        <v>0</v>
      </c>
      <c r="BA31" s="715">
        <f t="shared" si="46"/>
        <v>0</v>
      </c>
      <c r="BB31" s="715">
        <f t="shared" si="46"/>
        <v>0</v>
      </c>
      <c r="BC31" s="715">
        <f t="shared" si="46"/>
        <v>0</v>
      </c>
      <c r="BD31" s="715">
        <f t="shared" ref="BD31:CI31" si="47">SUMIF($C:$C,"60.2x",BD:BD)</f>
        <v>0</v>
      </c>
      <c r="BE31" s="715">
        <f t="shared" si="47"/>
        <v>0</v>
      </c>
      <c r="BF31" s="715">
        <f t="shared" si="47"/>
        <v>0</v>
      </c>
      <c r="BG31" s="715">
        <f t="shared" si="47"/>
        <v>0</v>
      </c>
      <c r="BH31" s="715">
        <f t="shared" si="47"/>
        <v>0</v>
      </c>
      <c r="BI31" s="715">
        <f t="shared" si="47"/>
        <v>0</v>
      </c>
      <c r="BJ31" s="715">
        <f t="shared" si="47"/>
        <v>0</v>
      </c>
      <c r="BK31" s="715">
        <f t="shared" si="47"/>
        <v>0</v>
      </c>
      <c r="BL31" s="715">
        <f t="shared" si="47"/>
        <v>0</v>
      </c>
      <c r="BM31" s="715">
        <f t="shared" si="47"/>
        <v>0</v>
      </c>
      <c r="BN31" s="715">
        <f t="shared" si="47"/>
        <v>0</v>
      </c>
      <c r="BO31" s="715">
        <f t="shared" si="47"/>
        <v>0</v>
      </c>
      <c r="BP31" s="715">
        <f t="shared" si="47"/>
        <v>0</v>
      </c>
      <c r="BQ31" s="715">
        <f t="shared" si="47"/>
        <v>0</v>
      </c>
      <c r="BR31" s="715">
        <f t="shared" si="47"/>
        <v>0</v>
      </c>
      <c r="BS31" s="715">
        <f t="shared" si="47"/>
        <v>0</v>
      </c>
      <c r="BT31" s="715">
        <f t="shared" si="47"/>
        <v>0</v>
      </c>
      <c r="BU31" s="715">
        <f t="shared" si="47"/>
        <v>0</v>
      </c>
      <c r="BV31" s="715">
        <f t="shared" si="47"/>
        <v>0</v>
      </c>
      <c r="BW31" s="715">
        <f t="shared" si="47"/>
        <v>0</v>
      </c>
      <c r="BX31" s="715">
        <f t="shared" si="47"/>
        <v>0</v>
      </c>
      <c r="BY31" s="715">
        <f t="shared" si="47"/>
        <v>0</v>
      </c>
      <c r="BZ31" s="715">
        <f t="shared" si="47"/>
        <v>0</v>
      </c>
      <c r="CA31" s="715">
        <f t="shared" si="47"/>
        <v>0</v>
      </c>
      <c r="CB31" s="715">
        <f t="shared" si="47"/>
        <v>0</v>
      </c>
      <c r="CC31" s="715">
        <f t="shared" si="47"/>
        <v>0</v>
      </c>
      <c r="CD31" s="715">
        <f t="shared" si="47"/>
        <v>0</v>
      </c>
      <c r="CE31" s="715">
        <f t="shared" si="47"/>
        <v>0</v>
      </c>
      <c r="CF31" s="715">
        <f t="shared" si="47"/>
        <v>0</v>
      </c>
      <c r="CG31" s="715">
        <f t="shared" si="47"/>
        <v>0</v>
      </c>
      <c r="CH31" s="715">
        <f t="shared" si="47"/>
        <v>0</v>
      </c>
      <c r="CI31" s="715">
        <f t="shared" si="47"/>
        <v>0</v>
      </c>
      <c r="CJ31" s="715">
        <f t="shared" ref="CJ31:DO31" si="48">SUMIF($C:$C,"60.2x",CJ:CJ)</f>
        <v>0</v>
      </c>
      <c r="CK31" s="715">
        <f t="shared" si="48"/>
        <v>0</v>
      </c>
      <c r="CL31" s="715">
        <f t="shared" si="48"/>
        <v>0</v>
      </c>
      <c r="CM31" s="715">
        <f t="shared" si="48"/>
        <v>0</v>
      </c>
      <c r="CN31" s="715">
        <f t="shared" si="48"/>
        <v>0</v>
      </c>
      <c r="CO31" s="715">
        <f t="shared" si="48"/>
        <v>0</v>
      </c>
      <c r="CP31" s="715">
        <f t="shared" si="48"/>
        <v>0</v>
      </c>
      <c r="CQ31" s="715">
        <f t="shared" si="48"/>
        <v>0</v>
      </c>
      <c r="CR31" s="715">
        <f t="shared" si="48"/>
        <v>0</v>
      </c>
      <c r="CS31" s="715">
        <f t="shared" si="48"/>
        <v>0</v>
      </c>
      <c r="CT31" s="715">
        <f t="shared" si="48"/>
        <v>0</v>
      </c>
      <c r="CU31" s="715">
        <f t="shared" si="48"/>
        <v>0</v>
      </c>
      <c r="CV31" s="715">
        <f t="shared" si="48"/>
        <v>0</v>
      </c>
      <c r="CW31" s="715">
        <f t="shared" si="48"/>
        <v>0</v>
      </c>
      <c r="CX31" s="715">
        <f t="shared" si="48"/>
        <v>0</v>
      </c>
      <c r="CY31" s="730">
        <f t="shared" si="48"/>
        <v>0</v>
      </c>
      <c r="CZ31" s="731">
        <f t="shared" si="48"/>
        <v>0</v>
      </c>
      <c r="DA31" s="731">
        <f t="shared" si="48"/>
        <v>0</v>
      </c>
      <c r="DB31" s="731">
        <f t="shared" si="48"/>
        <v>0</v>
      </c>
      <c r="DC31" s="731">
        <f t="shared" si="48"/>
        <v>0</v>
      </c>
      <c r="DD31" s="731">
        <f t="shared" si="48"/>
        <v>0</v>
      </c>
      <c r="DE31" s="731">
        <f t="shared" si="48"/>
        <v>0</v>
      </c>
      <c r="DF31" s="731">
        <f t="shared" si="48"/>
        <v>0</v>
      </c>
      <c r="DG31" s="731">
        <f t="shared" si="48"/>
        <v>0</v>
      </c>
      <c r="DH31" s="731">
        <f t="shared" si="48"/>
        <v>0</v>
      </c>
      <c r="DI31" s="731">
        <f t="shared" si="48"/>
        <v>0</v>
      </c>
      <c r="DJ31" s="731">
        <f t="shared" si="48"/>
        <v>0</v>
      </c>
      <c r="DK31" s="731">
        <f t="shared" si="48"/>
        <v>0</v>
      </c>
      <c r="DL31" s="731">
        <f t="shared" si="48"/>
        <v>0</v>
      </c>
      <c r="DM31" s="731">
        <f t="shared" si="48"/>
        <v>0</v>
      </c>
      <c r="DN31" s="731">
        <f t="shared" si="48"/>
        <v>0</v>
      </c>
      <c r="DO31" s="731">
        <f t="shared" si="48"/>
        <v>0</v>
      </c>
      <c r="DP31" s="731">
        <f t="shared" ref="DP31:DW31" si="49">SUMIF($C:$C,"60.2x",DP:DP)</f>
        <v>0</v>
      </c>
      <c r="DQ31" s="731">
        <f t="shared" si="49"/>
        <v>0</v>
      </c>
      <c r="DR31" s="731">
        <f t="shared" si="49"/>
        <v>0</v>
      </c>
      <c r="DS31" s="731">
        <f t="shared" si="49"/>
        <v>0</v>
      </c>
      <c r="DT31" s="731">
        <f t="shared" si="49"/>
        <v>0</v>
      </c>
      <c r="DU31" s="731">
        <f t="shared" si="49"/>
        <v>0</v>
      </c>
      <c r="DV31" s="731">
        <f t="shared" si="49"/>
        <v>0</v>
      </c>
      <c r="DW31" s="785">
        <f t="shared" si="49"/>
        <v>0</v>
      </c>
      <c r="DX31" s="721"/>
    </row>
    <row r="32" spans="2:128" ht="15.75" x14ac:dyDescent="0.25">
      <c r="B32" s="786" t="s">
        <v>530</v>
      </c>
      <c r="C32" s="787" t="s">
        <v>531</v>
      </c>
      <c r="D32" s="717"/>
      <c r="E32" s="717"/>
      <c r="F32" s="717"/>
      <c r="G32" s="717"/>
      <c r="H32" s="717"/>
      <c r="I32" s="717"/>
      <c r="J32" s="717"/>
      <c r="K32" s="717"/>
      <c r="L32" s="717"/>
      <c r="M32" s="717"/>
      <c r="N32" s="717"/>
      <c r="O32" s="717"/>
      <c r="P32" s="717"/>
      <c r="Q32" s="717"/>
      <c r="R32" s="719"/>
      <c r="S32" s="784"/>
      <c r="T32" s="719"/>
      <c r="U32" s="788"/>
      <c r="V32" s="715"/>
      <c r="W32" s="715"/>
      <c r="X32" s="789"/>
      <c r="Y32" s="789"/>
      <c r="Z32" s="789"/>
      <c r="AA32" s="789"/>
      <c r="AB32" s="789"/>
      <c r="AC32" s="789"/>
      <c r="AD32" s="789"/>
      <c r="AE32" s="789"/>
      <c r="AF32" s="789"/>
      <c r="AG32" s="789"/>
      <c r="AH32" s="789"/>
      <c r="AI32" s="789"/>
      <c r="AJ32" s="789"/>
      <c r="AK32" s="789"/>
      <c r="AL32" s="789"/>
      <c r="AM32" s="789"/>
      <c r="AN32" s="789"/>
      <c r="AO32" s="789"/>
      <c r="AP32" s="789"/>
      <c r="AQ32" s="789"/>
      <c r="AR32" s="789"/>
      <c r="AS32" s="789"/>
      <c r="AT32" s="789"/>
      <c r="AU32" s="789"/>
      <c r="AV32" s="789"/>
      <c r="AW32" s="789"/>
      <c r="AX32" s="789"/>
      <c r="AY32" s="789"/>
      <c r="AZ32" s="789"/>
      <c r="BA32" s="789"/>
      <c r="BB32" s="789"/>
      <c r="BC32" s="789"/>
      <c r="BD32" s="789"/>
      <c r="BE32" s="789"/>
      <c r="BF32" s="789"/>
      <c r="BG32" s="789"/>
      <c r="BH32" s="789"/>
      <c r="BI32" s="789"/>
      <c r="BJ32" s="789"/>
      <c r="BK32" s="789"/>
      <c r="BL32" s="789"/>
      <c r="BM32" s="789"/>
      <c r="BN32" s="789"/>
      <c r="BO32" s="789"/>
      <c r="BP32" s="789"/>
      <c r="BQ32" s="789"/>
      <c r="BR32" s="789"/>
      <c r="BS32" s="789"/>
      <c r="BT32" s="789"/>
      <c r="BU32" s="789"/>
      <c r="BV32" s="789"/>
      <c r="BW32" s="789"/>
      <c r="BX32" s="789"/>
      <c r="BY32" s="789"/>
      <c r="BZ32" s="789"/>
      <c r="CA32" s="789"/>
      <c r="CB32" s="789"/>
      <c r="CC32" s="789"/>
      <c r="CD32" s="789"/>
      <c r="CE32" s="789"/>
      <c r="CF32" s="789"/>
      <c r="CG32" s="789"/>
      <c r="CH32" s="789"/>
      <c r="CI32" s="789"/>
      <c r="CJ32" s="789"/>
      <c r="CK32" s="789"/>
      <c r="CL32" s="789"/>
      <c r="CM32" s="789"/>
      <c r="CN32" s="789"/>
      <c r="CO32" s="789"/>
      <c r="CP32" s="789"/>
      <c r="CQ32" s="789"/>
      <c r="CR32" s="789"/>
      <c r="CS32" s="789"/>
      <c r="CT32" s="789"/>
      <c r="CU32" s="789"/>
      <c r="CV32" s="789"/>
      <c r="CW32" s="789"/>
      <c r="CX32" s="789"/>
      <c r="CY32" s="790"/>
      <c r="CZ32" s="791"/>
      <c r="DA32" s="791"/>
      <c r="DB32" s="791"/>
      <c r="DC32" s="791"/>
      <c r="DD32" s="791"/>
      <c r="DE32" s="791"/>
      <c r="DF32" s="791"/>
      <c r="DG32" s="791"/>
      <c r="DH32" s="791"/>
      <c r="DI32" s="791"/>
      <c r="DJ32" s="791"/>
      <c r="DK32" s="791"/>
      <c r="DL32" s="791"/>
      <c r="DM32" s="791"/>
      <c r="DN32" s="791"/>
      <c r="DO32" s="791"/>
      <c r="DP32" s="791"/>
      <c r="DQ32" s="791"/>
      <c r="DR32" s="791"/>
      <c r="DS32" s="791"/>
      <c r="DT32" s="791"/>
      <c r="DU32" s="791"/>
      <c r="DV32" s="791"/>
      <c r="DW32" s="792"/>
      <c r="DX32" s="721"/>
    </row>
    <row r="33" spans="2:128" x14ac:dyDescent="0.2">
      <c r="B33" s="793" t="s">
        <v>532</v>
      </c>
      <c r="C33" s="859" t="s">
        <v>537</v>
      </c>
      <c r="D33" s="717"/>
      <c r="E33" s="717"/>
      <c r="F33" s="717"/>
      <c r="G33" s="717"/>
      <c r="H33" s="717"/>
      <c r="I33" s="717"/>
      <c r="J33" s="717"/>
      <c r="K33" s="717"/>
      <c r="L33" s="717"/>
      <c r="M33" s="717"/>
      <c r="N33" s="717"/>
      <c r="O33" s="717"/>
      <c r="P33" s="717"/>
      <c r="Q33" s="717"/>
      <c r="R33" s="719"/>
      <c r="S33" s="784"/>
      <c r="T33" s="719"/>
      <c r="U33" s="784"/>
      <c r="V33" s="717"/>
      <c r="W33" s="717"/>
      <c r="X33" s="715">
        <f t="shared" ref="X33:BC33" si="50">SUMIF($C:$C,"61.1x",X:X)</f>
        <v>0</v>
      </c>
      <c r="Y33" s="715">
        <f t="shared" si="50"/>
        <v>0</v>
      </c>
      <c r="Z33" s="715">
        <f t="shared" si="50"/>
        <v>0</v>
      </c>
      <c r="AA33" s="715">
        <f t="shared" si="50"/>
        <v>0</v>
      </c>
      <c r="AB33" s="715">
        <f t="shared" si="50"/>
        <v>0</v>
      </c>
      <c r="AC33" s="715">
        <f t="shared" si="50"/>
        <v>0</v>
      </c>
      <c r="AD33" s="715">
        <f t="shared" si="50"/>
        <v>0</v>
      </c>
      <c r="AE33" s="715">
        <f t="shared" si="50"/>
        <v>0</v>
      </c>
      <c r="AF33" s="715">
        <f t="shared" si="50"/>
        <v>0</v>
      </c>
      <c r="AG33" s="715">
        <f t="shared" si="50"/>
        <v>0</v>
      </c>
      <c r="AH33" s="715">
        <f t="shared" si="50"/>
        <v>0</v>
      </c>
      <c r="AI33" s="715">
        <f t="shared" si="50"/>
        <v>0</v>
      </c>
      <c r="AJ33" s="715">
        <f t="shared" si="50"/>
        <v>0</v>
      </c>
      <c r="AK33" s="715">
        <f t="shared" si="50"/>
        <v>0</v>
      </c>
      <c r="AL33" s="715">
        <f t="shared" si="50"/>
        <v>0</v>
      </c>
      <c r="AM33" s="715">
        <f t="shared" si="50"/>
        <v>0</v>
      </c>
      <c r="AN33" s="715">
        <f t="shared" si="50"/>
        <v>0</v>
      </c>
      <c r="AO33" s="715">
        <f t="shared" si="50"/>
        <v>0</v>
      </c>
      <c r="AP33" s="715">
        <f t="shared" si="50"/>
        <v>0</v>
      </c>
      <c r="AQ33" s="715">
        <f t="shared" si="50"/>
        <v>0</v>
      </c>
      <c r="AR33" s="715">
        <f t="shared" si="50"/>
        <v>0</v>
      </c>
      <c r="AS33" s="715">
        <f t="shared" si="50"/>
        <v>0</v>
      </c>
      <c r="AT33" s="715">
        <f t="shared" si="50"/>
        <v>0</v>
      </c>
      <c r="AU33" s="715">
        <f t="shared" si="50"/>
        <v>0</v>
      </c>
      <c r="AV33" s="715">
        <f t="shared" si="50"/>
        <v>0</v>
      </c>
      <c r="AW33" s="715">
        <f t="shared" si="50"/>
        <v>0</v>
      </c>
      <c r="AX33" s="715">
        <f t="shared" si="50"/>
        <v>0</v>
      </c>
      <c r="AY33" s="715">
        <f t="shared" si="50"/>
        <v>0</v>
      </c>
      <c r="AZ33" s="715">
        <f t="shared" si="50"/>
        <v>0</v>
      </c>
      <c r="BA33" s="715">
        <f t="shared" si="50"/>
        <v>0</v>
      </c>
      <c r="BB33" s="715">
        <f t="shared" si="50"/>
        <v>0</v>
      </c>
      <c r="BC33" s="715">
        <f t="shared" si="50"/>
        <v>0</v>
      </c>
      <c r="BD33" s="715">
        <f t="shared" ref="BD33:CI33" si="51">SUMIF($C:$C,"61.1x",BD:BD)</f>
        <v>0</v>
      </c>
      <c r="BE33" s="715">
        <f t="shared" si="51"/>
        <v>0</v>
      </c>
      <c r="BF33" s="715">
        <f t="shared" si="51"/>
        <v>0</v>
      </c>
      <c r="BG33" s="715">
        <f t="shared" si="51"/>
        <v>0</v>
      </c>
      <c r="BH33" s="715">
        <f t="shared" si="51"/>
        <v>0</v>
      </c>
      <c r="BI33" s="715">
        <f t="shared" si="51"/>
        <v>0</v>
      </c>
      <c r="BJ33" s="715">
        <f t="shared" si="51"/>
        <v>0</v>
      </c>
      <c r="BK33" s="715">
        <f t="shared" si="51"/>
        <v>0</v>
      </c>
      <c r="BL33" s="715">
        <f t="shared" si="51"/>
        <v>0</v>
      </c>
      <c r="BM33" s="715">
        <f t="shared" si="51"/>
        <v>0</v>
      </c>
      <c r="BN33" s="715">
        <f t="shared" si="51"/>
        <v>0</v>
      </c>
      <c r="BO33" s="715">
        <f t="shared" si="51"/>
        <v>0</v>
      </c>
      <c r="BP33" s="715">
        <f t="shared" si="51"/>
        <v>0</v>
      </c>
      <c r="BQ33" s="715">
        <f t="shared" si="51"/>
        <v>0</v>
      </c>
      <c r="BR33" s="715">
        <f t="shared" si="51"/>
        <v>0</v>
      </c>
      <c r="BS33" s="715">
        <f t="shared" si="51"/>
        <v>0</v>
      </c>
      <c r="BT33" s="715">
        <f t="shared" si="51"/>
        <v>0</v>
      </c>
      <c r="BU33" s="715">
        <f t="shared" si="51"/>
        <v>0</v>
      </c>
      <c r="BV33" s="715">
        <f t="shared" si="51"/>
        <v>0</v>
      </c>
      <c r="BW33" s="715">
        <f t="shared" si="51"/>
        <v>0</v>
      </c>
      <c r="BX33" s="715">
        <f t="shared" si="51"/>
        <v>0</v>
      </c>
      <c r="BY33" s="715">
        <f t="shared" si="51"/>
        <v>0</v>
      </c>
      <c r="BZ33" s="715">
        <f t="shared" si="51"/>
        <v>0</v>
      </c>
      <c r="CA33" s="715">
        <f t="shared" si="51"/>
        <v>0</v>
      </c>
      <c r="CB33" s="715">
        <f t="shared" si="51"/>
        <v>0</v>
      </c>
      <c r="CC33" s="715">
        <f t="shared" si="51"/>
        <v>0</v>
      </c>
      <c r="CD33" s="715">
        <f t="shared" si="51"/>
        <v>0</v>
      </c>
      <c r="CE33" s="715">
        <f t="shared" si="51"/>
        <v>0</v>
      </c>
      <c r="CF33" s="715">
        <f t="shared" si="51"/>
        <v>0</v>
      </c>
      <c r="CG33" s="715">
        <f t="shared" si="51"/>
        <v>0</v>
      </c>
      <c r="CH33" s="715">
        <f t="shared" si="51"/>
        <v>0</v>
      </c>
      <c r="CI33" s="715">
        <f t="shared" si="51"/>
        <v>0</v>
      </c>
      <c r="CJ33" s="715">
        <f t="shared" ref="CJ33:DO33" si="52">SUMIF($C:$C,"61.1x",CJ:CJ)</f>
        <v>0</v>
      </c>
      <c r="CK33" s="715">
        <f t="shared" si="52"/>
        <v>0</v>
      </c>
      <c r="CL33" s="715">
        <f t="shared" si="52"/>
        <v>0</v>
      </c>
      <c r="CM33" s="715">
        <f t="shared" si="52"/>
        <v>0</v>
      </c>
      <c r="CN33" s="715">
        <f t="shared" si="52"/>
        <v>0</v>
      </c>
      <c r="CO33" s="715">
        <f t="shared" si="52"/>
        <v>0</v>
      </c>
      <c r="CP33" s="715">
        <f t="shared" si="52"/>
        <v>0</v>
      </c>
      <c r="CQ33" s="715">
        <f t="shared" si="52"/>
        <v>0</v>
      </c>
      <c r="CR33" s="715">
        <f t="shared" si="52"/>
        <v>0</v>
      </c>
      <c r="CS33" s="715">
        <f t="shared" si="52"/>
        <v>0</v>
      </c>
      <c r="CT33" s="715">
        <f t="shared" si="52"/>
        <v>0</v>
      </c>
      <c r="CU33" s="715">
        <f t="shared" si="52"/>
        <v>0</v>
      </c>
      <c r="CV33" s="715">
        <f t="shared" si="52"/>
        <v>0</v>
      </c>
      <c r="CW33" s="715">
        <f t="shared" si="52"/>
        <v>0</v>
      </c>
      <c r="CX33" s="715">
        <f t="shared" si="52"/>
        <v>0</v>
      </c>
      <c r="CY33" s="730">
        <f t="shared" si="52"/>
        <v>0</v>
      </c>
      <c r="CZ33" s="731">
        <f t="shared" si="52"/>
        <v>0</v>
      </c>
      <c r="DA33" s="731">
        <f t="shared" si="52"/>
        <v>0</v>
      </c>
      <c r="DB33" s="731">
        <f t="shared" si="52"/>
        <v>0</v>
      </c>
      <c r="DC33" s="731">
        <f t="shared" si="52"/>
        <v>0</v>
      </c>
      <c r="DD33" s="731">
        <f t="shared" si="52"/>
        <v>0</v>
      </c>
      <c r="DE33" s="731">
        <f t="shared" si="52"/>
        <v>0</v>
      </c>
      <c r="DF33" s="731">
        <f t="shared" si="52"/>
        <v>0</v>
      </c>
      <c r="DG33" s="731">
        <f t="shared" si="52"/>
        <v>0</v>
      </c>
      <c r="DH33" s="731">
        <f t="shared" si="52"/>
        <v>0</v>
      </c>
      <c r="DI33" s="731">
        <f t="shared" si="52"/>
        <v>0</v>
      </c>
      <c r="DJ33" s="731">
        <f t="shared" si="52"/>
        <v>0</v>
      </c>
      <c r="DK33" s="731">
        <f t="shared" si="52"/>
        <v>0</v>
      </c>
      <c r="DL33" s="731">
        <f t="shared" si="52"/>
        <v>0</v>
      </c>
      <c r="DM33" s="731">
        <f t="shared" si="52"/>
        <v>0</v>
      </c>
      <c r="DN33" s="731">
        <f t="shared" si="52"/>
        <v>0</v>
      </c>
      <c r="DO33" s="731">
        <f t="shared" si="52"/>
        <v>0</v>
      </c>
      <c r="DP33" s="731">
        <f t="shared" ref="DP33:DW33" si="53">SUMIF($C:$C,"61.1x",DP:DP)</f>
        <v>0</v>
      </c>
      <c r="DQ33" s="731">
        <f t="shared" si="53"/>
        <v>0</v>
      </c>
      <c r="DR33" s="731">
        <f t="shared" si="53"/>
        <v>0</v>
      </c>
      <c r="DS33" s="731">
        <f t="shared" si="53"/>
        <v>0</v>
      </c>
      <c r="DT33" s="731">
        <f t="shared" si="53"/>
        <v>0</v>
      </c>
      <c r="DU33" s="731">
        <f t="shared" si="53"/>
        <v>0</v>
      </c>
      <c r="DV33" s="731">
        <f t="shared" si="53"/>
        <v>0</v>
      </c>
      <c r="DW33" s="785">
        <f t="shared" si="53"/>
        <v>0</v>
      </c>
      <c r="DX33" s="721"/>
    </row>
    <row r="34" spans="2:128" x14ac:dyDescent="0.2">
      <c r="B34" s="793" t="s">
        <v>534</v>
      </c>
      <c r="C34" s="859" t="s">
        <v>539</v>
      </c>
      <c r="D34" s="717"/>
      <c r="E34" s="717"/>
      <c r="F34" s="717"/>
      <c r="G34" s="717"/>
      <c r="H34" s="717"/>
      <c r="I34" s="717"/>
      <c r="J34" s="717"/>
      <c r="K34" s="717"/>
      <c r="L34" s="717"/>
      <c r="M34" s="717"/>
      <c r="N34" s="717"/>
      <c r="O34" s="717"/>
      <c r="P34" s="717"/>
      <c r="Q34" s="717"/>
      <c r="R34" s="719"/>
      <c r="S34" s="784"/>
      <c r="T34" s="719"/>
      <c r="U34" s="784"/>
      <c r="V34" s="717"/>
      <c r="W34" s="717"/>
      <c r="X34" s="715">
        <f t="shared" ref="X34:BC34" si="54">SUMIF($C:$C,"61.2x",X:X)</f>
        <v>0</v>
      </c>
      <c r="Y34" s="715">
        <f t="shared" si="54"/>
        <v>0</v>
      </c>
      <c r="Z34" s="715">
        <f t="shared" si="54"/>
        <v>0</v>
      </c>
      <c r="AA34" s="715">
        <f t="shared" si="54"/>
        <v>0</v>
      </c>
      <c r="AB34" s="715">
        <f t="shared" si="54"/>
        <v>0</v>
      </c>
      <c r="AC34" s="715">
        <f t="shared" si="54"/>
        <v>0</v>
      </c>
      <c r="AD34" s="715">
        <f t="shared" si="54"/>
        <v>0</v>
      </c>
      <c r="AE34" s="715">
        <f t="shared" si="54"/>
        <v>0</v>
      </c>
      <c r="AF34" s="715">
        <f t="shared" si="54"/>
        <v>0</v>
      </c>
      <c r="AG34" s="715">
        <f t="shared" si="54"/>
        <v>0</v>
      </c>
      <c r="AH34" s="715">
        <f t="shared" si="54"/>
        <v>0</v>
      </c>
      <c r="AI34" s="715">
        <f t="shared" si="54"/>
        <v>0</v>
      </c>
      <c r="AJ34" s="715">
        <f t="shared" si="54"/>
        <v>0</v>
      </c>
      <c r="AK34" s="715">
        <f t="shared" si="54"/>
        <v>0</v>
      </c>
      <c r="AL34" s="715">
        <f t="shared" si="54"/>
        <v>0</v>
      </c>
      <c r="AM34" s="715">
        <f t="shared" si="54"/>
        <v>0</v>
      </c>
      <c r="AN34" s="715">
        <f t="shared" si="54"/>
        <v>0</v>
      </c>
      <c r="AO34" s="715">
        <f t="shared" si="54"/>
        <v>0</v>
      </c>
      <c r="AP34" s="715">
        <f t="shared" si="54"/>
        <v>0</v>
      </c>
      <c r="AQ34" s="715">
        <f t="shared" si="54"/>
        <v>0</v>
      </c>
      <c r="AR34" s="715">
        <f t="shared" si="54"/>
        <v>0</v>
      </c>
      <c r="AS34" s="715">
        <f t="shared" si="54"/>
        <v>0</v>
      </c>
      <c r="AT34" s="715">
        <f t="shared" si="54"/>
        <v>0</v>
      </c>
      <c r="AU34" s="715">
        <f t="shared" si="54"/>
        <v>0</v>
      </c>
      <c r="AV34" s="715">
        <f t="shared" si="54"/>
        <v>0</v>
      </c>
      <c r="AW34" s="715">
        <f t="shared" si="54"/>
        <v>0</v>
      </c>
      <c r="AX34" s="715">
        <f t="shared" si="54"/>
        <v>0</v>
      </c>
      <c r="AY34" s="715">
        <f t="shared" si="54"/>
        <v>0</v>
      </c>
      <c r="AZ34" s="715">
        <f t="shared" si="54"/>
        <v>0</v>
      </c>
      <c r="BA34" s="715">
        <f t="shared" si="54"/>
        <v>0</v>
      </c>
      <c r="BB34" s="715">
        <f t="shared" si="54"/>
        <v>0</v>
      </c>
      <c r="BC34" s="715">
        <f t="shared" si="54"/>
        <v>0</v>
      </c>
      <c r="BD34" s="715">
        <f t="shared" ref="BD34:CI34" si="55">SUMIF($C:$C,"61.2x",BD:BD)</f>
        <v>0</v>
      </c>
      <c r="BE34" s="715">
        <f t="shared" si="55"/>
        <v>0</v>
      </c>
      <c r="BF34" s="715">
        <f t="shared" si="55"/>
        <v>0</v>
      </c>
      <c r="BG34" s="715">
        <f t="shared" si="55"/>
        <v>0</v>
      </c>
      <c r="BH34" s="715">
        <f t="shared" si="55"/>
        <v>0</v>
      </c>
      <c r="BI34" s="715">
        <f t="shared" si="55"/>
        <v>0</v>
      </c>
      <c r="BJ34" s="715">
        <f t="shared" si="55"/>
        <v>0</v>
      </c>
      <c r="BK34" s="715">
        <f t="shared" si="55"/>
        <v>0</v>
      </c>
      <c r="BL34" s="715">
        <f t="shared" si="55"/>
        <v>0</v>
      </c>
      <c r="BM34" s="715">
        <f t="shared" si="55"/>
        <v>0</v>
      </c>
      <c r="BN34" s="715">
        <f t="shared" si="55"/>
        <v>0</v>
      </c>
      <c r="BO34" s="715">
        <f t="shared" si="55"/>
        <v>0</v>
      </c>
      <c r="BP34" s="715">
        <f t="shared" si="55"/>
        <v>0</v>
      </c>
      <c r="BQ34" s="715">
        <f t="shared" si="55"/>
        <v>0</v>
      </c>
      <c r="BR34" s="715">
        <f t="shared" si="55"/>
        <v>0</v>
      </c>
      <c r="BS34" s="715">
        <f t="shared" si="55"/>
        <v>0</v>
      </c>
      <c r="BT34" s="715">
        <f t="shared" si="55"/>
        <v>0</v>
      </c>
      <c r="BU34" s="715">
        <f t="shared" si="55"/>
        <v>0</v>
      </c>
      <c r="BV34" s="715">
        <f t="shared" si="55"/>
        <v>0</v>
      </c>
      <c r="BW34" s="715">
        <f t="shared" si="55"/>
        <v>0</v>
      </c>
      <c r="BX34" s="715">
        <f t="shared" si="55"/>
        <v>0</v>
      </c>
      <c r="BY34" s="715">
        <f t="shared" si="55"/>
        <v>0</v>
      </c>
      <c r="BZ34" s="715">
        <f t="shared" si="55"/>
        <v>0</v>
      </c>
      <c r="CA34" s="715">
        <f t="shared" si="55"/>
        <v>0</v>
      </c>
      <c r="CB34" s="715">
        <f t="shared" si="55"/>
        <v>0</v>
      </c>
      <c r="CC34" s="715">
        <f t="shared" si="55"/>
        <v>0</v>
      </c>
      <c r="CD34" s="715">
        <f t="shared" si="55"/>
        <v>0</v>
      </c>
      <c r="CE34" s="715">
        <f t="shared" si="55"/>
        <v>0</v>
      </c>
      <c r="CF34" s="715">
        <f t="shared" si="55"/>
        <v>0</v>
      </c>
      <c r="CG34" s="715">
        <f t="shared" si="55"/>
        <v>0</v>
      </c>
      <c r="CH34" s="715">
        <f t="shared" si="55"/>
        <v>0</v>
      </c>
      <c r="CI34" s="715">
        <f t="shared" si="55"/>
        <v>0</v>
      </c>
      <c r="CJ34" s="715">
        <f t="shared" ref="CJ34:DO34" si="56">SUMIF($C:$C,"61.2x",CJ:CJ)</f>
        <v>0</v>
      </c>
      <c r="CK34" s="715">
        <f t="shared" si="56"/>
        <v>0</v>
      </c>
      <c r="CL34" s="715">
        <f t="shared" si="56"/>
        <v>0</v>
      </c>
      <c r="CM34" s="715">
        <f t="shared" si="56"/>
        <v>0</v>
      </c>
      <c r="CN34" s="715">
        <f t="shared" si="56"/>
        <v>0</v>
      </c>
      <c r="CO34" s="715">
        <f t="shared" si="56"/>
        <v>0</v>
      </c>
      <c r="CP34" s="715">
        <f t="shared" si="56"/>
        <v>0</v>
      </c>
      <c r="CQ34" s="715">
        <f t="shared" si="56"/>
        <v>0</v>
      </c>
      <c r="CR34" s="715">
        <f t="shared" si="56"/>
        <v>0</v>
      </c>
      <c r="CS34" s="715">
        <f t="shared" si="56"/>
        <v>0</v>
      </c>
      <c r="CT34" s="715">
        <f t="shared" si="56"/>
        <v>0</v>
      </c>
      <c r="CU34" s="715">
        <f t="shared" si="56"/>
        <v>0</v>
      </c>
      <c r="CV34" s="715">
        <f t="shared" si="56"/>
        <v>0</v>
      </c>
      <c r="CW34" s="715">
        <f t="shared" si="56"/>
        <v>0</v>
      </c>
      <c r="CX34" s="715">
        <f t="shared" si="56"/>
        <v>0</v>
      </c>
      <c r="CY34" s="730">
        <f t="shared" si="56"/>
        <v>0</v>
      </c>
      <c r="CZ34" s="731">
        <f t="shared" si="56"/>
        <v>0</v>
      </c>
      <c r="DA34" s="731">
        <f t="shared" si="56"/>
        <v>0</v>
      </c>
      <c r="DB34" s="731">
        <f t="shared" si="56"/>
        <v>0</v>
      </c>
      <c r="DC34" s="731">
        <f t="shared" si="56"/>
        <v>0</v>
      </c>
      <c r="DD34" s="731">
        <f t="shared" si="56"/>
        <v>0</v>
      </c>
      <c r="DE34" s="731">
        <f t="shared" si="56"/>
        <v>0</v>
      </c>
      <c r="DF34" s="731">
        <f t="shared" si="56"/>
        <v>0</v>
      </c>
      <c r="DG34" s="731">
        <f t="shared" si="56"/>
        <v>0</v>
      </c>
      <c r="DH34" s="731">
        <f t="shared" si="56"/>
        <v>0</v>
      </c>
      <c r="DI34" s="731">
        <f t="shared" si="56"/>
        <v>0</v>
      </c>
      <c r="DJ34" s="731">
        <f t="shared" si="56"/>
        <v>0</v>
      </c>
      <c r="DK34" s="731">
        <f t="shared" si="56"/>
        <v>0</v>
      </c>
      <c r="DL34" s="731">
        <f t="shared" si="56"/>
        <v>0</v>
      </c>
      <c r="DM34" s="731">
        <f t="shared" si="56"/>
        <v>0</v>
      </c>
      <c r="DN34" s="731">
        <f t="shared" si="56"/>
        <v>0</v>
      </c>
      <c r="DO34" s="731">
        <f t="shared" si="56"/>
        <v>0</v>
      </c>
      <c r="DP34" s="731">
        <f t="shared" ref="DP34:DW34" si="57">SUMIF($C:$C,"61.2x",DP:DP)</f>
        <v>0</v>
      </c>
      <c r="DQ34" s="731">
        <f t="shared" si="57"/>
        <v>0</v>
      </c>
      <c r="DR34" s="731">
        <f t="shared" si="57"/>
        <v>0</v>
      </c>
      <c r="DS34" s="731">
        <f t="shared" si="57"/>
        <v>0</v>
      </c>
      <c r="DT34" s="731">
        <f t="shared" si="57"/>
        <v>0</v>
      </c>
      <c r="DU34" s="731">
        <f t="shared" si="57"/>
        <v>0</v>
      </c>
      <c r="DV34" s="731">
        <f t="shared" si="57"/>
        <v>0</v>
      </c>
      <c r="DW34" s="785">
        <f t="shared" si="57"/>
        <v>0</v>
      </c>
      <c r="DX34" s="721"/>
    </row>
    <row r="35" spans="2:128" x14ac:dyDescent="0.2">
      <c r="B35" s="793" t="s">
        <v>536</v>
      </c>
      <c r="C35" s="859" t="s">
        <v>533</v>
      </c>
      <c r="D35" s="717"/>
      <c r="E35" s="717"/>
      <c r="F35" s="717"/>
      <c r="G35" s="717"/>
      <c r="H35" s="717"/>
      <c r="I35" s="717"/>
      <c r="J35" s="717"/>
      <c r="K35" s="717"/>
      <c r="L35" s="717"/>
      <c r="M35" s="717"/>
      <c r="N35" s="717"/>
      <c r="O35" s="717"/>
      <c r="P35" s="717"/>
      <c r="Q35" s="717"/>
      <c r="R35" s="719"/>
      <c r="S35" s="784"/>
      <c r="T35" s="719"/>
      <c r="U35" s="784"/>
      <c r="V35" s="717"/>
      <c r="W35" s="717"/>
      <c r="X35" s="715">
        <f t="shared" ref="X35:BC35" si="58">SUMIF($C:$C,"61.3x",X:X)</f>
        <v>0</v>
      </c>
      <c r="Y35" s="715">
        <f t="shared" si="58"/>
        <v>0</v>
      </c>
      <c r="Z35" s="715">
        <f t="shared" si="58"/>
        <v>0</v>
      </c>
      <c r="AA35" s="715">
        <f t="shared" si="58"/>
        <v>0</v>
      </c>
      <c r="AB35" s="715">
        <f t="shared" si="58"/>
        <v>0</v>
      </c>
      <c r="AC35" s="715">
        <f t="shared" si="58"/>
        <v>0</v>
      </c>
      <c r="AD35" s="715">
        <f t="shared" si="58"/>
        <v>0</v>
      </c>
      <c r="AE35" s="715">
        <f t="shared" si="58"/>
        <v>0</v>
      </c>
      <c r="AF35" s="715">
        <f t="shared" si="58"/>
        <v>0</v>
      </c>
      <c r="AG35" s="715">
        <f t="shared" si="58"/>
        <v>0</v>
      </c>
      <c r="AH35" s="715">
        <f t="shared" si="58"/>
        <v>0</v>
      </c>
      <c r="AI35" s="715">
        <f t="shared" si="58"/>
        <v>0</v>
      </c>
      <c r="AJ35" s="715">
        <f t="shared" si="58"/>
        <v>0</v>
      </c>
      <c r="AK35" s="715">
        <f t="shared" si="58"/>
        <v>0</v>
      </c>
      <c r="AL35" s="715">
        <f t="shared" si="58"/>
        <v>0</v>
      </c>
      <c r="AM35" s="715">
        <f t="shared" si="58"/>
        <v>0</v>
      </c>
      <c r="AN35" s="715">
        <f t="shared" si="58"/>
        <v>0</v>
      </c>
      <c r="AO35" s="715">
        <f t="shared" si="58"/>
        <v>0</v>
      </c>
      <c r="AP35" s="715">
        <f t="shared" si="58"/>
        <v>0</v>
      </c>
      <c r="AQ35" s="715">
        <f t="shared" si="58"/>
        <v>0</v>
      </c>
      <c r="AR35" s="715">
        <f t="shared" si="58"/>
        <v>0</v>
      </c>
      <c r="AS35" s="715">
        <f t="shared" si="58"/>
        <v>0</v>
      </c>
      <c r="AT35" s="715">
        <f t="shared" si="58"/>
        <v>0</v>
      </c>
      <c r="AU35" s="715">
        <f t="shared" si="58"/>
        <v>0</v>
      </c>
      <c r="AV35" s="715">
        <f t="shared" si="58"/>
        <v>0</v>
      </c>
      <c r="AW35" s="715">
        <f t="shared" si="58"/>
        <v>0</v>
      </c>
      <c r="AX35" s="715">
        <f t="shared" si="58"/>
        <v>0</v>
      </c>
      <c r="AY35" s="715">
        <f t="shared" si="58"/>
        <v>0</v>
      </c>
      <c r="AZ35" s="715">
        <f t="shared" si="58"/>
        <v>0</v>
      </c>
      <c r="BA35" s="715">
        <f t="shared" si="58"/>
        <v>0</v>
      </c>
      <c r="BB35" s="715">
        <f t="shared" si="58"/>
        <v>0</v>
      </c>
      <c r="BC35" s="715">
        <f t="shared" si="58"/>
        <v>0</v>
      </c>
      <c r="BD35" s="715">
        <f t="shared" ref="BD35:CI35" si="59">SUMIF($C:$C,"61.3x",BD:BD)</f>
        <v>0</v>
      </c>
      <c r="BE35" s="715">
        <f t="shared" si="59"/>
        <v>0</v>
      </c>
      <c r="BF35" s="715">
        <f t="shared" si="59"/>
        <v>0</v>
      </c>
      <c r="BG35" s="715">
        <f t="shared" si="59"/>
        <v>0</v>
      </c>
      <c r="BH35" s="715">
        <f t="shared" si="59"/>
        <v>0</v>
      </c>
      <c r="BI35" s="715">
        <f t="shared" si="59"/>
        <v>0</v>
      </c>
      <c r="BJ35" s="715">
        <f t="shared" si="59"/>
        <v>0</v>
      </c>
      <c r="BK35" s="715">
        <f t="shared" si="59"/>
        <v>0</v>
      </c>
      <c r="BL35" s="715">
        <f t="shared" si="59"/>
        <v>0</v>
      </c>
      <c r="BM35" s="715">
        <f t="shared" si="59"/>
        <v>0</v>
      </c>
      <c r="BN35" s="715">
        <f t="shared" si="59"/>
        <v>0</v>
      </c>
      <c r="BO35" s="715">
        <f t="shared" si="59"/>
        <v>0</v>
      </c>
      <c r="BP35" s="715">
        <f t="shared" si="59"/>
        <v>0</v>
      </c>
      <c r="BQ35" s="715">
        <f t="shared" si="59"/>
        <v>0</v>
      </c>
      <c r="BR35" s="715">
        <f t="shared" si="59"/>
        <v>0</v>
      </c>
      <c r="BS35" s="715">
        <f t="shared" si="59"/>
        <v>0</v>
      </c>
      <c r="BT35" s="715">
        <f t="shared" si="59"/>
        <v>0</v>
      </c>
      <c r="BU35" s="715">
        <f t="shared" si="59"/>
        <v>0</v>
      </c>
      <c r="BV35" s="715">
        <f t="shared" si="59"/>
        <v>0</v>
      </c>
      <c r="BW35" s="715">
        <f t="shared" si="59"/>
        <v>0</v>
      </c>
      <c r="BX35" s="715">
        <f t="shared" si="59"/>
        <v>0</v>
      </c>
      <c r="BY35" s="715">
        <f t="shared" si="59"/>
        <v>0</v>
      </c>
      <c r="BZ35" s="715">
        <f t="shared" si="59"/>
        <v>0</v>
      </c>
      <c r="CA35" s="715">
        <f t="shared" si="59"/>
        <v>0</v>
      </c>
      <c r="CB35" s="715">
        <f t="shared" si="59"/>
        <v>0</v>
      </c>
      <c r="CC35" s="715">
        <f t="shared" si="59"/>
        <v>0</v>
      </c>
      <c r="CD35" s="715">
        <f t="shared" si="59"/>
        <v>0</v>
      </c>
      <c r="CE35" s="715">
        <f t="shared" si="59"/>
        <v>0</v>
      </c>
      <c r="CF35" s="715">
        <f t="shared" si="59"/>
        <v>0</v>
      </c>
      <c r="CG35" s="715">
        <f t="shared" si="59"/>
        <v>0</v>
      </c>
      <c r="CH35" s="715">
        <f t="shared" si="59"/>
        <v>0</v>
      </c>
      <c r="CI35" s="715">
        <f t="shared" si="59"/>
        <v>0</v>
      </c>
      <c r="CJ35" s="715">
        <f t="shared" ref="CJ35:DO35" si="60">SUMIF($C:$C,"61.3x",CJ:CJ)</f>
        <v>0</v>
      </c>
      <c r="CK35" s="715">
        <f t="shared" si="60"/>
        <v>0</v>
      </c>
      <c r="CL35" s="715">
        <f t="shared" si="60"/>
        <v>0</v>
      </c>
      <c r="CM35" s="715">
        <f t="shared" si="60"/>
        <v>0</v>
      </c>
      <c r="CN35" s="715">
        <f t="shared" si="60"/>
        <v>0</v>
      </c>
      <c r="CO35" s="715">
        <f t="shared" si="60"/>
        <v>0</v>
      </c>
      <c r="CP35" s="715">
        <f t="shared" si="60"/>
        <v>0</v>
      </c>
      <c r="CQ35" s="715">
        <f t="shared" si="60"/>
        <v>0</v>
      </c>
      <c r="CR35" s="715">
        <f t="shared" si="60"/>
        <v>0</v>
      </c>
      <c r="CS35" s="715">
        <f t="shared" si="60"/>
        <v>0</v>
      </c>
      <c r="CT35" s="715">
        <f t="shared" si="60"/>
        <v>0</v>
      </c>
      <c r="CU35" s="715">
        <f t="shared" si="60"/>
        <v>0</v>
      </c>
      <c r="CV35" s="715">
        <f t="shared" si="60"/>
        <v>0</v>
      </c>
      <c r="CW35" s="715">
        <f t="shared" si="60"/>
        <v>0</v>
      </c>
      <c r="CX35" s="715">
        <f t="shared" si="60"/>
        <v>0</v>
      </c>
      <c r="CY35" s="730">
        <f t="shared" si="60"/>
        <v>0</v>
      </c>
      <c r="CZ35" s="731">
        <f t="shared" si="60"/>
        <v>0</v>
      </c>
      <c r="DA35" s="731">
        <f t="shared" si="60"/>
        <v>0</v>
      </c>
      <c r="DB35" s="731">
        <f t="shared" si="60"/>
        <v>0</v>
      </c>
      <c r="DC35" s="731">
        <f t="shared" si="60"/>
        <v>0</v>
      </c>
      <c r="DD35" s="731">
        <f t="shared" si="60"/>
        <v>0</v>
      </c>
      <c r="DE35" s="731">
        <f t="shared" si="60"/>
        <v>0</v>
      </c>
      <c r="DF35" s="731">
        <f t="shared" si="60"/>
        <v>0</v>
      </c>
      <c r="DG35" s="731">
        <f t="shared" si="60"/>
        <v>0</v>
      </c>
      <c r="DH35" s="731">
        <f t="shared" si="60"/>
        <v>0</v>
      </c>
      <c r="DI35" s="731">
        <f t="shared" si="60"/>
        <v>0</v>
      </c>
      <c r="DJ35" s="731">
        <f t="shared" si="60"/>
        <v>0</v>
      </c>
      <c r="DK35" s="731">
        <f t="shared" si="60"/>
        <v>0</v>
      </c>
      <c r="DL35" s="731">
        <f t="shared" si="60"/>
        <v>0</v>
      </c>
      <c r="DM35" s="731">
        <f t="shared" si="60"/>
        <v>0</v>
      </c>
      <c r="DN35" s="731">
        <f t="shared" si="60"/>
        <v>0</v>
      </c>
      <c r="DO35" s="731">
        <f t="shared" si="60"/>
        <v>0</v>
      </c>
      <c r="DP35" s="731">
        <f t="shared" ref="DP35:DW35" si="61">SUMIF($C:$C,"61.3x",DP:DP)</f>
        <v>0</v>
      </c>
      <c r="DQ35" s="731">
        <f t="shared" si="61"/>
        <v>0</v>
      </c>
      <c r="DR35" s="731">
        <f t="shared" si="61"/>
        <v>0</v>
      </c>
      <c r="DS35" s="731">
        <f t="shared" si="61"/>
        <v>0</v>
      </c>
      <c r="DT35" s="731">
        <f t="shared" si="61"/>
        <v>0</v>
      </c>
      <c r="DU35" s="731">
        <f t="shared" si="61"/>
        <v>0</v>
      </c>
      <c r="DV35" s="731">
        <f t="shared" si="61"/>
        <v>0</v>
      </c>
      <c r="DW35" s="785">
        <f t="shared" si="61"/>
        <v>0</v>
      </c>
      <c r="DX35" s="721"/>
    </row>
    <row r="36" spans="2:128" x14ac:dyDescent="0.2">
      <c r="B36" s="793" t="s">
        <v>538</v>
      </c>
      <c r="C36" s="859" t="s">
        <v>535</v>
      </c>
      <c r="D36" s="717"/>
      <c r="E36" s="717"/>
      <c r="F36" s="717"/>
      <c r="G36" s="717"/>
      <c r="H36" s="717"/>
      <c r="I36" s="717"/>
      <c r="J36" s="717"/>
      <c r="K36" s="717"/>
      <c r="L36" s="717"/>
      <c r="M36" s="717"/>
      <c r="N36" s="717"/>
      <c r="O36" s="717"/>
      <c r="P36" s="717"/>
      <c r="Q36" s="717"/>
      <c r="R36" s="719"/>
      <c r="S36" s="784"/>
      <c r="T36" s="719"/>
      <c r="U36" s="784"/>
      <c r="V36" s="717"/>
      <c r="W36" s="717"/>
      <c r="X36" s="715">
        <f t="shared" ref="X36:BC36" si="62">SUMIF($C:$C,"61.4x",X:X)</f>
        <v>0</v>
      </c>
      <c r="Y36" s="715">
        <f t="shared" si="62"/>
        <v>0</v>
      </c>
      <c r="Z36" s="715">
        <f t="shared" si="62"/>
        <v>0</v>
      </c>
      <c r="AA36" s="715">
        <f t="shared" si="62"/>
        <v>0</v>
      </c>
      <c r="AB36" s="715">
        <f t="shared" si="62"/>
        <v>0</v>
      </c>
      <c r="AC36" s="715">
        <f t="shared" si="62"/>
        <v>0</v>
      </c>
      <c r="AD36" s="715">
        <f t="shared" si="62"/>
        <v>0</v>
      </c>
      <c r="AE36" s="715">
        <f t="shared" si="62"/>
        <v>0</v>
      </c>
      <c r="AF36" s="715">
        <f t="shared" si="62"/>
        <v>0</v>
      </c>
      <c r="AG36" s="715">
        <f t="shared" si="62"/>
        <v>0</v>
      </c>
      <c r="AH36" s="715">
        <f t="shared" si="62"/>
        <v>0</v>
      </c>
      <c r="AI36" s="715">
        <f t="shared" si="62"/>
        <v>0</v>
      </c>
      <c r="AJ36" s="715">
        <f t="shared" si="62"/>
        <v>0</v>
      </c>
      <c r="AK36" s="715">
        <f t="shared" si="62"/>
        <v>0</v>
      </c>
      <c r="AL36" s="715">
        <f t="shared" si="62"/>
        <v>0</v>
      </c>
      <c r="AM36" s="715">
        <f t="shared" si="62"/>
        <v>0</v>
      </c>
      <c r="AN36" s="715">
        <f t="shared" si="62"/>
        <v>0</v>
      </c>
      <c r="AO36" s="715">
        <f t="shared" si="62"/>
        <v>0</v>
      </c>
      <c r="AP36" s="715">
        <f t="shared" si="62"/>
        <v>0</v>
      </c>
      <c r="AQ36" s="715">
        <f t="shared" si="62"/>
        <v>0</v>
      </c>
      <c r="AR36" s="715">
        <f t="shared" si="62"/>
        <v>0</v>
      </c>
      <c r="AS36" s="715">
        <f t="shared" si="62"/>
        <v>0</v>
      </c>
      <c r="AT36" s="715">
        <f t="shared" si="62"/>
        <v>0</v>
      </c>
      <c r="AU36" s="715">
        <f t="shared" si="62"/>
        <v>0</v>
      </c>
      <c r="AV36" s="715">
        <f t="shared" si="62"/>
        <v>0</v>
      </c>
      <c r="AW36" s="715">
        <f t="shared" si="62"/>
        <v>0</v>
      </c>
      <c r="AX36" s="715">
        <f t="shared" si="62"/>
        <v>0</v>
      </c>
      <c r="AY36" s="715">
        <f t="shared" si="62"/>
        <v>0</v>
      </c>
      <c r="AZ36" s="715">
        <f t="shared" si="62"/>
        <v>0</v>
      </c>
      <c r="BA36" s="715">
        <f t="shared" si="62"/>
        <v>0</v>
      </c>
      <c r="BB36" s="715">
        <f t="shared" si="62"/>
        <v>0</v>
      </c>
      <c r="BC36" s="715">
        <f t="shared" si="62"/>
        <v>0</v>
      </c>
      <c r="BD36" s="715">
        <f t="shared" ref="BD36:CI36" si="63">SUMIF($C:$C,"61.4x",BD:BD)</f>
        <v>0</v>
      </c>
      <c r="BE36" s="715">
        <f t="shared" si="63"/>
        <v>0</v>
      </c>
      <c r="BF36" s="715">
        <f t="shared" si="63"/>
        <v>0</v>
      </c>
      <c r="BG36" s="715">
        <f t="shared" si="63"/>
        <v>0</v>
      </c>
      <c r="BH36" s="715">
        <f t="shared" si="63"/>
        <v>0</v>
      </c>
      <c r="BI36" s="715">
        <f t="shared" si="63"/>
        <v>0</v>
      </c>
      <c r="BJ36" s="715">
        <f t="shared" si="63"/>
        <v>0</v>
      </c>
      <c r="BK36" s="715">
        <f t="shared" si="63"/>
        <v>0</v>
      </c>
      <c r="BL36" s="715">
        <f t="shared" si="63"/>
        <v>0</v>
      </c>
      <c r="BM36" s="715">
        <f t="shared" si="63"/>
        <v>0</v>
      </c>
      <c r="BN36" s="715">
        <f t="shared" si="63"/>
        <v>0</v>
      </c>
      <c r="BO36" s="715">
        <f t="shared" si="63"/>
        <v>0</v>
      </c>
      <c r="BP36" s="715">
        <f t="shared" si="63"/>
        <v>0</v>
      </c>
      <c r="BQ36" s="715">
        <f t="shared" si="63"/>
        <v>0</v>
      </c>
      <c r="BR36" s="715">
        <f t="shared" si="63"/>
        <v>0</v>
      </c>
      <c r="BS36" s="715">
        <f t="shared" si="63"/>
        <v>0</v>
      </c>
      <c r="BT36" s="715">
        <f t="shared" si="63"/>
        <v>0</v>
      </c>
      <c r="BU36" s="715">
        <f t="shared" si="63"/>
        <v>0</v>
      </c>
      <c r="BV36" s="715">
        <f t="shared" si="63"/>
        <v>0</v>
      </c>
      <c r="BW36" s="715">
        <f t="shared" si="63"/>
        <v>0</v>
      </c>
      <c r="BX36" s="715">
        <f t="shared" si="63"/>
        <v>0</v>
      </c>
      <c r="BY36" s="715">
        <f t="shared" si="63"/>
        <v>0</v>
      </c>
      <c r="BZ36" s="715">
        <f t="shared" si="63"/>
        <v>0</v>
      </c>
      <c r="CA36" s="715">
        <f t="shared" si="63"/>
        <v>0</v>
      </c>
      <c r="CB36" s="715">
        <f t="shared" si="63"/>
        <v>0</v>
      </c>
      <c r="CC36" s="715">
        <f t="shared" si="63"/>
        <v>0</v>
      </c>
      <c r="CD36" s="715">
        <f t="shared" si="63"/>
        <v>0</v>
      </c>
      <c r="CE36" s="715">
        <f t="shared" si="63"/>
        <v>0</v>
      </c>
      <c r="CF36" s="715">
        <f t="shared" si="63"/>
        <v>0</v>
      </c>
      <c r="CG36" s="715">
        <f t="shared" si="63"/>
        <v>0</v>
      </c>
      <c r="CH36" s="715">
        <f t="shared" si="63"/>
        <v>0</v>
      </c>
      <c r="CI36" s="715">
        <f t="shared" si="63"/>
        <v>0</v>
      </c>
      <c r="CJ36" s="715">
        <f t="shared" ref="CJ36:DO36" si="64">SUMIF($C:$C,"61.4x",CJ:CJ)</f>
        <v>0</v>
      </c>
      <c r="CK36" s="715">
        <f t="shared" si="64"/>
        <v>0</v>
      </c>
      <c r="CL36" s="715">
        <f t="shared" si="64"/>
        <v>0</v>
      </c>
      <c r="CM36" s="715">
        <f t="shared" si="64"/>
        <v>0</v>
      </c>
      <c r="CN36" s="715">
        <f t="shared" si="64"/>
        <v>0</v>
      </c>
      <c r="CO36" s="715">
        <f t="shared" si="64"/>
        <v>0</v>
      </c>
      <c r="CP36" s="715">
        <f t="shared" si="64"/>
        <v>0</v>
      </c>
      <c r="CQ36" s="715">
        <f t="shared" si="64"/>
        <v>0</v>
      </c>
      <c r="CR36" s="715">
        <f t="shared" si="64"/>
        <v>0</v>
      </c>
      <c r="CS36" s="715">
        <f t="shared" si="64"/>
        <v>0</v>
      </c>
      <c r="CT36" s="715">
        <f t="shared" si="64"/>
        <v>0</v>
      </c>
      <c r="CU36" s="715">
        <f t="shared" si="64"/>
        <v>0</v>
      </c>
      <c r="CV36" s="715">
        <f t="shared" si="64"/>
        <v>0</v>
      </c>
      <c r="CW36" s="715">
        <f t="shared" si="64"/>
        <v>0</v>
      </c>
      <c r="CX36" s="715">
        <f t="shared" si="64"/>
        <v>0</v>
      </c>
      <c r="CY36" s="730">
        <f t="shared" si="64"/>
        <v>0</v>
      </c>
      <c r="CZ36" s="731">
        <f t="shared" si="64"/>
        <v>0</v>
      </c>
      <c r="DA36" s="731">
        <f t="shared" si="64"/>
        <v>0</v>
      </c>
      <c r="DB36" s="731">
        <f t="shared" si="64"/>
        <v>0</v>
      </c>
      <c r="DC36" s="731">
        <f t="shared" si="64"/>
        <v>0</v>
      </c>
      <c r="DD36" s="731">
        <f t="shared" si="64"/>
        <v>0</v>
      </c>
      <c r="DE36" s="731">
        <f t="shared" si="64"/>
        <v>0</v>
      </c>
      <c r="DF36" s="731">
        <f t="shared" si="64"/>
        <v>0</v>
      </c>
      <c r="DG36" s="731">
        <f t="shared" si="64"/>
        <v>0</v>
      </c>
      <c r="DH36" s="731">
        <f t="shared" si="64"/>
        <v>0</v>
      </c>
      <c r="DI36" s="731">
        <f t="shared" si="64"/>
        <v>0</v>
      </c>
      <c r="DJ36" s="731">
        <f t="shared" si="64"/>
        <v>0</v>
      </c>
      <c r="DK36" s="731">
        <f t="shared" si="64"/>
        <v>0</v>
      </c>
      <c r="DL36" s="731">
        <f t="shared" si="64"/>
        <v>0</v>
      </c>
      <c r="DM36" s="731">
        <f t="shared" si="64"/>
        <v>0</v>
      </c>
      <c r="DN36" s="731">
        <f t="shared" si="64"/>
        <v>0</v>
      </c>
      <c r="DO36" s="731">
        <f t="shared" si="64"/>
        <v>0</v>
      </c>
      <c r="DP36" s="731">
        <f t="shared" ref="DP36:DW36" si="65">SUMIF($C:$C,"61.4x",DP:DP)</f>
        <v>0</v>
      </c>
      <c r="DQ36" s="731">
        <f t="shared" si="65"/>
        <v>0</v>
      </c>
      <c r="DR36" s="731">
        <f t="shared" si="65"/>
        <v>0</v>
      </c>
      <c r="DS36" s="731">
        <f t="shared" si="65"/>
        <v>0</v>
      </c>
      <c r="DT36" s="731">
        <f t="shared" si="65"/>
        <v>0</v>
      </c>
      <c r="DU36" s="731">
        <f t="shared" si="65"/>
        <v>0</v>
      </c>
      <c r="DV36" s="731">
        <f t="shared" si="65"/>
        <v>0</v>
      </c>
      <c r="DW36" s="785">
        <f t="shared" si="65"/>
        <v>0</v>
      </c>
      <c r="DX36" s="721"/>
    </row>
    <row r="37" spans="2:128" x14ac:dyDescent="0.2">
      <c r="B37" s="793" t="s">
        <v>540</v>
      </c>
      <c r="C37" s="794" t="s">
        <v>541</v>
      </c>
      <c r="D37" s="717"/>
      <c r="E37" s="717"/>
      <c r="F37" s="717"/>
      <c r="G37" s="717"/>
      <c r="H37" s="717"/>
      <c r="I37" s="717"/>
      <c r="J37" s="717"/>
      <c r="K37" s="717"/>
      <c r="L37" s="717"/>
      <c r="M37" s="717"/>
      <c r="N37" s="717"/>
      <c r="O37" s="717"/>
      <c r="P37" s="717"/>
      <c r="Q37" s="717"/>
      <c r="R37" s="719"/>
      <c r="S37" s="784"/>
      <c r="T37" s="719"/>
      <c r="U37" s="784"/>
      <c r="V37" s="717"/>
      <c r="W37" s="717"/>
      <c r="X37" s="715">
        <f t="shared" ref="X37:BC37" si="66">SUMIF($C:$C,"61.5x",X:X)</f>
        <v>0</v>
      </c>
      <c r="Y37" s="715">
        <f t="shared" si="66"/>
        <v>0</v>
      </c>
      <c r="Z37" s="715">
        <f t="shared" si="66"/>
        <v>0</v>
      </c>
      <c r="AA37" s="715">
        <f t="shared" si="66"/>
        <v>0</v>
      </c>
      <c r="AB37" s="715">
        <f t="shared" si="66"/>
        <v>0</v>
      </c>
      <c r="AC37" s="715">
        <f t="shared" si="66"/>
        <v>0</v>
      </c>
      <c r="AD37" s="715">
        <f t="shared" si="66"/>
        <v>0</v>
      </c>
      <c r="AE37" s="715">
        <f t="shared" si="66"/>
        <v>0</v>
      </c>
      <c r="AF37" s="715">
        <f t="shared" si="66"/>
        <v>0</v>
      </c>
      <c r="AG37" s="715">
        <f t="shared" si="66"/>
        <v>0</v>
      </c>
      <c r="AH37" s="715">
        <f t="shared" si="66"/>
        <v>0</v>
      </c>
      <c r="AI37" s="715">
        <f t="shared" si="66"/>
        <v>0</v>
      </c>
      <c r="AJ37" s="715">
        <f t="shared" si="66"/>
        <v>0</v>
      </c>
      <c r="AK37" s="715">
        <f t="shared" si="66"/>
        <v>0</v>
      </c>
      <c r="AL37" s="715">
        <f t="shared" si="66"/>
        <v>0</v>
      </c>
      <c r="AM37" s="715">
        <f t="shared" si="66"/>
        <v>0</v>
      </c>
      <c r="AN37" s="715">
        <f t="shared" si="66"/>
        <v>0</v>
      </c>
      <c r="AO37" s="715">
        <f t="shared" si="66"/>
        <v>0</v>
      </c>
      <c r="AP37" s="715">
        <f t="shared" si="66"/>
        <v>0</v>
      </c>
      <c r="AQ37" s="715">
        <f t="shared" si="66"/>
        <v>0</v>
      </c>
      <c r="AR37" s="715">
        <f t="shared" si="66"/>
        <v>0</v>
      </c>
      <c r="AS37" s="715">
        <f t="shared" si="66"/>
        <v>0</v>
      </c>
      <c r="AT37" s="715">
        <f t="shared" si="66"/>
        <v>0</v>
      </c>
      <c r="AU37" s="715">
        <f t="shared" si="66"/>
        <v>0</v>
      </c>
      <c r="AV37" s="715">
        <f t="shared" si="66"/>
        <v>0</v>
      </c>
      <c r="AW37" s="715">
        <f t="shared" si="66"/>
        <v>0</v>
      </c>
      <c r="AX37" s="715">
        <f t="shared" si="66"/>
        <v>0</v>
      </c>
      <c r="AY37" s="715">
        <f t="shared" si="66"/>
        <v>0</v>
      </c>
      <c r="AZ37" s="715">
        <f t="shared" si="66"/>
        <v>0</v>
      </c>
      <c r="BA37" s="715">
        <f t="shared" si="66"/>
        <v>0</v>
      </c>
      <c r="BB37" s="715">
        <f t="shared" si="66"/>
        <v>0</v>
      </c>
      <c r="BC37" s="715">
        <f t="shared" si="66"/>
        <v>0</v>
      </c>
      <c r="BD37" s="715">
        <f t="shared" ref="BD37:CI37" si="67">SUMIF($C:$C,"61.5x",BD:BD)</f>
        <v>0</v>
      </c>
      <c r="BE37" s="715">
        <f t="shared" si="67"/>
        <v>0</v>
      </c>
      <c r="BF37" s="715">
        <f t="shared" si="67"/>
        <v>0</v>
      </c>
      <c r="BG37" s="715">
        <f t="shared" si="67"/>
        <v>0</v>
      </c>
      <c r="BH37" s="715">
        <f t="shared" si="67"/>
        <v>0</v>
      </c>
      <c r="BI37" s="715">
        <f t="shared" si="67"/>
        <v>0</v>
      </c>
      <c r="BJ37" s="715">
        <f t="shared" si="67"/>
        <v>0</v>
      </c>
      <c r="BK37" s="715">
        <f t="shared" si="67"/>
        <v>0</v>
      </c>
      <c r="BL37" s="715">
        <f t="shared" si="67"/>
        <v>0</v>
      </c>
      <c r="BM37" s="715">
        <f t="shared" si="67"/>
        <v>0</v>
      </c>
      <c r="BN37" s="715">
        <f t="shared" si="67"/>
        <v>0</v>
      </c>
      <c r="BO37" s="715">
        <f t="shared" si="67"/>
        <v>0</v>
      </c>
      <c r="BP37" s="715">
        <f t="shared" si="67"/>
        <v>0</v>
      </c>
      <c r="BQ37" s="715">
        <f t="shared" si="67"/>
        <v>0</v>
      </c>
      <c r="BR37" s="715">
        <f t="shared" si="67"/>
        <v>0</v>
      </c>
      <c r="BS37" s="715">
        <f t="shared" si="67"/>
        <v>0</v>
      </c>
      <c r="BT37" s="715">
        <f t="shared" si="67"/>
        <v>0</v>
      </c>
      <c r="BU37" s="715">
        <f t="shared" si="67"/>
        <v>0</v>
      </c>
      <c r="BV37" s="715">
        <f t="shared" si="67"/>
        <v>0</v>
      </c>
      <c r="BW37" s="715">
        <f t="shared" si="67"/>
        <v>0</v>
      </c>
      <c r="BX37" s="715">
        <f t="shared" si="67"/>
        <v>0</v>
      </c>
      <c r="BY37" s="715">
        <f t="shared" si="67"/>
        <v>0</v>
      </c>
      <c r="BZ37" s="715">
        <f t="shared" si="67"/>
        <v>0</v>
      </c>
      <c r="CA37" s="715">
        <f t="shared" si="67"/>
        <v>0</v>
      </c>
      <c r="CB37" s="715">
        <f t="shared" si="67"/>
        <v>0</v>
      </c>
      <c r="CC37" s="715">
        <f t="shared" si="67"/>
        <v>0</v>
      </c>
      <c r="CD37" s="715">
        <f t="shared" si="67"/>
        <v>0</v>
      </c>
      <c r="CE37" s="715">
        <f t="shared" si="67"/>
        <v>0</v>
      </c>
      <c r="CF37" s="715">
        <f t="shared" si="67"/>
        <v>0</v>
      </c>
      <c r="CG37" s="715">
        <f t="shared" si="67"/>
        <v>0</v>
      </c>
      <c r="CH37" s="715">
        <f t="shared" si="67"/>
        <v>0</v>
      </c>
      <c r="CI37" s="715">
        <f t="shared" si="67"/>
        <v>0</v>
      </c>
      <c r="CJ37" s="715">
        <f t="shared" ref="CJ37:DO37" si="68">SUMIF($C:$C,"61.5x",CJ:CJ)</f>
        <v>0</v>
      </c>
      <c r="CK37" s="715">
        <f t="shared" si="68"/>
        <v>0</v>
      </c>
      <c r="CL37" s="715">
        <f t="shared" si="68"/>
        <v>0</v>
      </c>
      <c r="CM37" s="715">
        <f t="shared" si="68"/>
        <v>0</v>
      </c>
      <c r="CN37" s="715">
        <f t="shared" si="68"/>
        <v>0</v>
      </c>
      <c r="CO37" s="715">
        <f t="shared" si="68"/>
        <v>0</v>
      </c>
      <c r="CP37" s="715">
        <f t="shared" si="68"/>
        <v>0</v>
      </c>
      <c r="CQ37" s="715">
        <f t="shared" si="68"/>
        <v>0</v>
      </c>
      <c r="CR37" s="715">
        <f t="shared" si="68"/>
        <v>0</v>
      </c>
      <c r="CS37" s="715">
        <f t="shared" si="68"/>
        <v>0</v>
      </c>
      <c r="CT37" s="715">
        <f t="shared" si="68"/>
        <v>0</v>
      </c>
      <c r="CU37" s="715">
        <f t="shared" si="68"/>
        <v>0</v>
      </c>
      <c r="CV37" s="715">
        <f t="shared" si="68"/>
        <v>0</v>
      </c>
      <c r="CW37" s="715">
        <f t="shared" si="68"/>
        <v>0</v>
      </c>
      <c r="CX37" s="715">
        <f t="shared" si="68"/>
        <v>0</v>
      </c>
      <c r="CY37" s="730">
        <f t="shared" si="68"/>
        <v>0</v>
      </c>
      <c r="CZ37" s="731">
        <f t="shared" si="68"/>
        <v>0</v>
      </c>
      <c r="DA37" s="731">
        <f t="shared" si="68"/>
        <v>0</v>
      </c>
      <c r="DB37" s="731">
        <f t="shared" si="68"/>
        <v>0</v>
      </c>
      <c r="DC37" s="731">
        <f t="shared" si="68"/>
        <v>0</v>
      </c>
      <c r="DD37" s="731">
        <f t="shared" si="68"/>
        <v>0</v>
      </c>
      <c r="DE37" s="731">
        <f t="shared" si="68"/>
        <v>0</v>
      </c>
      <c r="DF37" s="731">
        <f t="shared" si="68"/>
        <v>0</v>
      </c>
      <c r="DG37" s="731">
        <f t="shared" si="68"/>
        <v>0</v>
      </c>
      <c r="DH37" s="731">
        <f t="shared" si="68"/>
        <v>0</v>
      </c>
      <c r="DI37" s="731">
        <f t="shared" si="68"/>
        <v>0</v>
      </c>
      <c r="DJ37" s="731">
        <f t="shared" si="68"/>
        <v>0</v>
      </c>
      <c r="DK37" s="731">
        <f t="shared" si="68"/>
        <v>0</v>
      </c>
      <c r="DL37" s="731">
        <f t="shared" si="68"/>
        <v>0</v>
      </c>
      <c r="DM37" s="731">
        <f t="shared" si="68"/>
        <v>0</v>
      </c>
      <c r="DN37" s="731">
        <f t="shared" si="68"/>
        <v>0</v>
      </c>
      <c r="DO37" s="731">
        <f t="shared" si="68"/>
        <v>0</v>
      </c>
      <c r="DP37" s="731">
        <f t="shared" ref="DP37:DW37" si="69">SUMIF($C:$C,"61.5x",DP:DP)</f>
        <v>0</v>
      </c>
      <c r="DQ37" s="731">
        <f t="shared" si="69"/>
        <v>0</v>
      </c>
      <c r="DR37" s="731">
        <f t="shared" si="69"/>
        <v>0</v>
      </c>
      <c r="DS37" s="731">
        <f t="shared" si="69"/>
        <v>0</v>
      </c>
      <c r="DT37" s="731">
        <f t="shared" si="69"/>
        <v>0</v>
      </c>
      <c r="DU37" s="731">
        <f t="shared" si="69"/>
        <v>0</v>
      </c>
      <c r="DV37" s="731">
        <f t="shared" si="69"/>
        <v>0</v>
      </c>
      <c r="DW37" s="785">
        <f t="shared" si="69"/>
        <v>0</v>
      </c>
      <c r="DX37" s="721"/>
    </row>
    <row r="38" spans="2:128" x14ac:dyDescent="0.2">
      <c r="B38" s="793" t="s">
        <v>542</v>
      </c>
      <c r="C38" s="718" t="s">
        <v>543</v>
      </c>
      <c r="D38" s="717"/>
      <c r="E38" s="717"/>
      <c r="F38" s="717"/>
      <c r="G38" s="717"/>
      <c r="H38" s="717"/>
      <c r="I38" s="717"/>
      <c r="J38" s="717"/>
      <c r="K38" s="717"/>
      <c r="L38" s="717"/>
      <c r="M38" s="717"/>
      <c r="N38" s="717"/>
      <c r="O38" s="717"/>
      <c r="P38" s="717"/>
      <c r="Q38" s="717"/>
      <c r="R38" s="719"/>
      <c r="S38" s="784"/>
      <c r="T38" s="719"/>
      <c r="U38" s="784"/>
      <c r="V38" s="717"/>
      <c r="W38" s="717"/>
      <c r="X38" s="715">
        <f t="shared" ref="X38:BC38" si="70">SUMIF($C:$C,"61.6x",X:X)</f>
        <v>0</v>
      </c>
      <c r="Y38" s="715">
        <f t="shared" si="70"/>
        <v>0</v>
      </c>
      <c r="Z38" s="715">
        <f t="shared" si="70"/>
        <v>0</v>
      </c>
      <c r="AA38" s="715">
        <f t="shared" si="70"/>
        <v>0</v>
      </c>
      <c r="AB38" s="715">
        <f t="shared" si="70"/>
        <v>0</v>
      </c>
      <c r="AC38" s="715">
        <f t="shared" si="70"/>
        <v>0</v>
      </c>
      <c r="AD38" s="715">
        <f t="shared" si="70"/>
        <v>0</v>
      </c>
      <c r="AE38" s="715">
        <f t="shared" si="70"/>
        <v>0</v>
      </c>
      <c r="AF38" s="715">
        <f t="shared" si="70"/>
        <v>0</v>
      </c>
      <c r="AG38" s="715">
        <f t="shared" si="70"/>
        <v>0</v>
      </c>
      <c r="AH38" s="715">
        <f t="shared" si="70"/>
        <v>0</v>
      </c>
      <c r="AI38" s="715">
        <f t="shared" si="70"/>
        <v>0</v>
      </c>
      <c r="AJ38" s="715">
        <f t="shared" si="70"/>
        <v>0</v>
      </c>
      <c r="AK38" s="715">
        <f t="shared" si="70"/>
        <v>0</v>
      </c>
      <c r="AL38" s="715">
        <f t="shared" si="70"/>
        <v>0</v>
      </c>
      <c r="AM38" s="715">
        <f t="shared" si="70"/>
        <v>0</v>
      </c>
      <c r="AN38" s="715">
        <f t="shared" si="70"/>
        <v>0</v>
      </c>
      <c r="AO38" s="715">
        <f t="shared" si="70"/>
        <v>0</v>
      </c>
      <c r="AP38" s="715">
        <f t="shared" si="70"/>
        <v>0</v>
      </c>
      <c r="AQ38" s="715">
        <f t="shared" si="70"/>
        <v>0</v>
      </c>
      <c r="AR38" s="715">
        <f t="shared" si="70"/>
        <v>0</v>
      </c>
      <c r="AS38" s="715">
        <f t="shared" si="70"/>
        <v>0</v>
      </c>
      <c r="AT38" s="715">
        <f t="shared" si="70"/>
        <v>0</v>
      </c>
      <c r="AU38" s="715">
        <f t="shared" si="70"/>
        <v>0</v>
      </c>
      <c r="AV38" s="715">
        <f t="shared" si="70"/>
        <v>0</v>
      </c>
      <c r="AW38" s="715">
        <f t="shared" si="70"/>
        <v>0</v>
      </c>
      <c r="AX38" s="715">
        <f t="shared" si="70"/>
        <v>0</v>
      </c>
      <c r="AY38" s="715">
        <f t="shared" si="70"/>
        <v>0</v>
      </c>
      <c r="AZ38" s="715">
        <f t="shared" si="70"/>
        <v>0</v>
      </c>
      <c r="BA38" s="715">
        <f t="shared" si="70"/>
        <v>0</v>
      </c>
      <c r="BB38" s="715">
        <f t="shared" si="70"/>
        <v>0</v>
      </c>
      <c r="BC38" s="715">
        <f t="shared" si="70"/>
        <v>0</v>
      </c>
      <c r="BD38" s="715">
        <f t="shared" ref="BD38:CI38" si="71">SUMIF($C:$C,"61.6x",BD:BD)</f>
        <v>0</v>
      </c>
      <c r="BE38" s="715">
        <f t="shared" si="71"/>
        <v>0</v>
      </c>
      <c r="BF38" s="715">
        <f t="shared" si="71"/>
        <v>0</v>
      </c>
      <c r="BG38" s="715">
        <f t="shared" si="71"/>
        <v>0</v>
      </c>
      <c r="BH38" s="715">
        <f t="shared" si="71"/>
        <v>0</v>
      </c>
      <c r="BI38" s="715">
        <f t="shared" si="71"/>
        <v>0</v>
      </c>
      <c r="BJ38" s="715">
        <f t="shared" si="71"/>
        <v>0</v>
      </c>
      <c r="BK38" s="715">
        <f t="shared" si="71"/>
        <v>0</v>
      </c>
      <c r="BL38" s="715">
        <f t="shared" si="71"/>
        <v>0</v>
      </c>
      <c r="BM38" s="715">
        <f t="shared" si="71"/>
        <v>0</v>
      </c>
      <c r="BN38" s="715">
        <f t="shared" si="71"/>
        <v>0</v>
      </c>
      <c r="BO38" s="715">
        <f t="shared" si="71"/>
        <v>0</v>
      </c>
      <c r="BP38" s="715">
        <f t="shared" si="71"/>
        <v>0</v>
      </c>
      <c r="BQ38" s="715">
        <f t="shared" si="71"/>
        <v>0</v>
      </c>
      <c r="BR38" s="715">
        <f t="shared" si="71"/>
        <v>0</v>
      </c>
      <c r="BS38" s="715">
        <f t="shared" si="71"/>
        <v>0</v>
      </c>
      <c r="BT38" s="715">
        <f t="shared" si="71"/>
        <v>0</v>
      </c>
      <c r="BU38" s="715">
        <f t="shared" si="71"/>
        <v>0</v>
      </c>
      <c r="BV38" s="715">
        <f t="shared" si="71"/>
        <v>0</v>
      </c>
      <c r="BW38" s="715">
        <f t="shared" si="71"/>
        <v>0</v>
      </c>
      <c r="BX38" s="715">
        <f t="shared" si="71"/>
        <v>0</v>
      </c>
      <c r="BY38" s="715">
        <f t="shared" si="71"/>
        <v>0</v>
      </c>
      <c r="BZ38" s="715">
        <f t="shared" si="71"/>
        <v>0</v>
      </c>
      <c r="CA38" s="715">
        <f t="shared" si="71"/>
        <v>0</v>
      </c>
      <c r="CB38" s="715">
        <f t="shared" si="71"/>
        <v>0</v>
      </c>
      <c r="CC38" s="715">
        <f t="shared" si="71"/>
        <v>0</v>
      </c>
      <c r="CD38" s="715">
        <f t="shared" si="71"/>
        <v>0</v>
      </c>
      <c r="CE38" s="715">
        <f t="shared" si="71"/>
        <v>0</v>
      </c>
      <c r="CF38" s="715">
        <f t="shared" si="71"/>
        <v>0</v>
      </c>
      <c r="CG38" s="715">
        <f t="shared" si="71"/>
        <v>0</v>
      </c>
      <c r="CH38" s="715">
        <f t="shared" si="71"/>
        <v>0</v>
      </c>
      <c r="CI38" s="715">
        <f t="shared" si="71"/>
        <v>0</v>
      </c>
      <c r="CJ38" s="715">
        <f t="shared" ref="CJ38:DO38" si="72">SUMIF($C:$C,"61.6x",CJ:CJ)</f>
        <v>0</v>
      </c>
      <c r="CK38" s="715">
        <f t="shared" si="72"/>
        <v>0</v>
      </c>
      <c r="CL38" s="715">
        <f t="shared" si="72"/>
        <v>0</v>
      </c>
      <c r="CM38" s="715">
        <f t="shared" si="72"/>
        <v>0</v>
      </c>
      <c r="CN38" s="715">
        <f t="shared" si="72"/>
        <v>0</v>
      </c>
      <c r="CO38" s="715">
        <f t="shared" si="72"/>
        <v>0</v>
      </c>
      <c r="CP38" s="715">
        <f t="shared" si="72"/>
        <v>0</v>
      </c>
      <c r="CQ38" s="715">
        <f t="shared" si="72"/>
        <v>0</v>
      </c>
      <c r="CR38" s="715">
        <f t="shared" si="72"/>
        <v>0</v>
      </c>
      <c r="CS38" s="715">
        <f t="shared" si="72"/>
        <v>0</v>
      </c>
      <c r="CT38" s="715">
        <f t="shared" si="72"/>
        <v>0</v>
      </c>
      <c r="CU38" s="715">
        <f t="shared" si="72"/>
        <v>0</v>
      </c>
      <c r="CV38" s="715">
        <f t="shared" si="72"/>
        <v>0</v>
      </c>
      <c r="CW38" s="715">
        <f t="shared" si="72"/>
        <v>0</v>
      </c>
      <c r="CX38" s="715">
        <f t="shared" si="72"/>
        <v>0</v>
      </c>
      <c r="CY38" s="730">
        <f t="shared" si="72"/>
        <v>0</v>
      </c>
      <c r="CZ38" s="731">
        <f t="shared" si="72"/>
        <v>0</v>
      </c>
      <c r="DA38" s="731">
        <f t="shared" si="72"/>
        <v>0</v>
      </c>
      <c r="DB38" s="731">
        <f t="shared" si="72"/>
        <v>0</v>
      </c>
      <c r="DC38" s="731">
        <f t="shared" si="72"/>
        <v>0</v>
      </c>
      <c r="DD38" s="731">
        <f t="shared" si="72"/>
        <v>0</v>
      </c>
      <c r="DE38" s="731">
        <f t="shared" si="72"/>
        <v>0</v>
      </c>
      <c r="DF38" s="731">
        <f t="shared" si="72"/>
        <v>0</v>
      </c>
      <c r="DG38" s="731">
        <f t="shared" si="72"/>
        <v>0</v>
      </c>
      <c r="DH38" s="731">
        <f t="shared" si="72"/>
        <v>0</v>
      </c>
      <c r="DI38" s="731">
        <f t="shared" si="72"/>
        <v>0</v>
      </c>
      <c r="DJ38" s="731">
        <f t="shared" si="72"/>
        <v>0</v>
      </c>
      <c r="DK38" s="731">
        <f t="shared" si="72"/>
        <v>0</v>
      </c>
      <c r="DL38" s="731">
        <f t="shared" si="72"/>
        <v>0</v>
      </c>
      <c r="DM38" s="731">
        <f t="shared" si="72"/>
        <v>0</v>
      </c>
      <c r="DN38" s="731">
        <f t="shared" si="72"/>
        <v>0</v>
      </c>
      <c r="DO38" s="731">
        <f t="shared" si="72"/>
        <v>0</v>
      </c>
      <c r="DP38" s="731">
        <f t="shared" ref="DP38:DW38" si="73">SUMIF($C:$C,"61.6x",DP:DP)</f>
        <v>0</v>
      </c>
      <c r="DQ38" s="731">
        <f t="shared" si="73"/>
        <v>0</v>
      </c>
      <c r="DR38" s="731">
        <f t="shared" si="73"/>
        <v>0</v>
      </c>
      <c r="DS38" s="731">
        <f t="shared" si="73"/>
        <v>0</v>
      </c>
      <c r="DT38" s="731">
        <f t="shared" si="73"/>
        <v>0</v>
      </c>
      <c r="DU38" s="731">
        <f t="shared" si="73"/>
        <v>0</v>
      </c>
      <c r="DV38" s="731">
        <f t="shared" si="73"/>
        <v>0</v>
      </c>
      <c r="DW38" s="785">
        <f t="shared" si="73"/>
        <v>0</v>
      </c>
      <c r="DX38" s="721"/>
    </row>
    <row r="39" spans="2:128" x14ac:dyDescent="0.2">
      <c r="B39" s="793" t="s">
        <v>544</v>
      </c>
      <c r="C39" s="718" t="s">
        <v>545</v>
      </c>
      <c r="D39" s="717"/>
      <c r="E39" s="717"/>
      <c r="F39" s="717"/>
      <c r="G39" s="717"/>
      <c r="H39" s="717"/>
      <c r="I39" s="717"/>
      <c r="J39" s="717"/>
      <c r="K39" s="717"/>
      <c r="L39" s="717"/>
      <c r="M39" s="717"/>
      <c r="N39" s="717"/>
      <c r="O39" s="717"/>
      <c r="P39" s="717"/>
      <c r="Q39" s="717"/>
      <c r="R39" s="719"/>
      <c r="S39" s="784"/>
      <c r="T39" s="719"/>
      <c r="U39" s="784"/>
      <c r="V39" s="717"/>
      <c r="W39" s="717"/>
      <c r="X39" s="715">
        <f t="shared" ref="X39:BC39" si="74">SUMIF($C:$C,"61.7x",X:X)</f>
        <v>0</v>
      </c>
      <c r="Y39" s="715">
        <f t="shared" si="74"/>
        <v>0</v>
      </c>
      <c r="Z39" s="715">
        <f t="shared" si="74"/>
        <v>0</v>
      </c>
      <c r="AA39" s="715">
        <f t="shared" si="74"/>
        <v>0</v>
      </c>
      <c r="AB39" s="715">
        <f t="shared" si="74"/>
        <v>0</v>
      </c>
      <c r="AC39" s="715">
        <f t="shared" si="74"/>
        <v>0</v>
      </c>
      <c r="AD39" s="715">
        <f t="shared" si="74"/>
        <v>0</v>
      </c>
      <c r="AE39" s="715">
        <f t="shared" si="74"/>
        <v>0</v>
      </c>
      <c r="AF39" s="715">
        <f t="shared" si="74"/>
        <v>0</v>
      </c>
      <c r="AG39" s="715">
        <f t="shared" si="74"/>
        <v>0</v>
      </c>
      <c r="AH39" s="715">
        <f t="shared" si="74"/>
        <v>0</v>
      </c>
      <c r="AI39" s="715">
        <f t="shared" si="74"/>
        <v>0</v>
      </c>
      <c r="AJ39" s="715">
        <f t="shared" si="74"/>
        <v>0</v>
      </c>
      <c r="AK39" s="715">
        <f t="shared" si="74"/>
        <v>0</v>
      </c>
      <c r="AL39" s="715">
        <f t="shared" si="74"/>
        <v>0</v>
      </c>
      <c r="AM39" s="715">
        <f t="shared" si="74"/>
        <v>0</v>
      </c>
      <c r="AN39" s="715">
        <f t="shared" si="74"/>
        <v>0</v>
      </c>
      <c r="AO39" s="715">
        <f t="shared" si="74"/>
        <v>0</v>
      </c>
      <c r="AP39" s="715">
        <f t="shared" si="74"/>
        <v>0</v>
      </c>
      <c r="AQ39" s="715">
        <f t="shared" si="74"/>
        <v>0</v>
      </c>
      <c r="AR39" s="715">
        <f t="shared" si="74"/>
        <v>0</v>
      </c>
      <c r="AS39" s="715">
        <f t="shared" si="74"/>
        <v>0</v>
      </c>
      <c r="AT39" s="715">
        <f t="shared" si="74"/>
        <v>0</v>
      </c>
      <c r="AU39" s="715">
        <f t="shared" si="74"/>
        <v>0</v>
      </c>
      <c r="AV39" s="715">
        <f t="shared" si="74"/>
        <v>0</v>
      </c>
      <c r="AW39" s="715">
        <f t="shared" si="74"/>
        <v>0</v>
      </c>
      <c r="AX39" s="715">
        <f t="shared" si="74"/>
        <v>0</v>
      </c>
      <c r="AY39" s="715">
        <f t="shared" si="74"/>
        <v>0</v>
      </c>
      <c r="AZ39" s="715">
        <f t="shared" si="74"/>
        <v>0</v>
      </c>
      <c r="BA39" s="715">
        <f t="shared" si="74"/>
        <v>0</v>
      </c>
      <c r="BB39" s="715">
        <f t="shared" si="74"/>
        <v>0</v>
      </c>
      <c r="BC39" s="715">
        <f t="shared" si="74"/>
        <v>0</v>
      </c>
      <c r="BD39" s="715">
        <f t="shared" ref="BD39:CI39" si="75">SUMIF($C:$C,"61.7x",BD:BD)</f>
        <v>0</v>
      </c>
      <c r="BE39" s="715">
        <f t="shared" si="75"/>
        <v>0</v>
      </c>
      <c r="BF39" s="715">
        <f t="shared" si="75"/>
        <v>0</v>
      </c>
      <c r="BG39" s="715">
        <f t="shared" si="75"/>
        <v>0</v>
      </c>
      <c r="BH39" s="715">
        <f t="shared" si="75"/>
        <v>0</v>
      </c>
      <c r="BI39" s="715">
        <f t="shared" si="75"/>
        <v>0</v>
      </c>
      <c r="BJ39" s="715">
        <f t="shared" si="75"/>
        <v>0</v>
      </c>
      <c r="BK39" s="715">
        <f t="shared" si="75"/>
        <v>0</v>
      </c>
      <c r="BL39" s="715">
        <f t="shared" si="75"/>
        <v>0</v>
      </c>
      <c r="BM39" s="715">
        <f t="shared" si="75"/>
        <v>0</v>
      </c>
      <c r="BN39" s="715">
        <f t="shared" si="75"/>
        <v>0</v>
      </c>
      <c r="BO39" s="715">
        <f t="shared" si="75"/>
        <v>0</v>
      </c>
      <c r="BP39" s="715">
        <f t="shared" si="75"/>
        <v>0</v>
      </c>
      <c r="BQ39" s="715">
        <f t="shared" si="75"/>
        <v>0</v>
      </c>
      <c r="BR39" s="715">
        <f t="shared" si="75"/>
        <v>0</v>
      </c>
      <c r="BS39" s="715">
        <f t="shared" si="75"/>
        <v>0</v>
      </c>
      <c r="BT39" s="715">
        <f t="shared" si="75"/>
        <v>0</v>
      </c>
      <c r="BU39" s="715">
        <f t="shared" si="75"/>
        <v>0</v>
      </c>
      <c r="BV39" s="715">
        <f t="shared" si="75"/>
        <v>0</v>
      </c>
      <c r="BW39" s="715">
        <f t="shared" si="75"/>
        <v>0</v>
      </c>
      <c r="BX39" s="715">
        <f t="shared" si="75"/>
        <v>0</v>
      </c>
      <c r="BY39" s="715">
        <f t="shared" si="75"/>
        <v>0</v>
      </c>
      <c r="BZ39" s="715">
        <f t="shared" si="75"/>
        <v>0</v>
      </c>
      <c r="CA39" s="715">
        <f t="shared" si="75"/>
        <v>0</v>
      </c>
      <c r="CB39" s="715">
        <f t="shared" si="75"/>
        <v>0</v>
      </c>
      <c r="CC39" s="715">
        <f t="shared" si="75"/>
        <v>0</v>
      </c>
      <c r="CD39" s="715">
        <f t="shared" si="75"/>
        <v>0</v>
      </c>
      <c r="CE39" s="715">
        <f t="shared" si="75"/>
        <v>0</v>
      </c>
      <c r="CF39" s="715">
        <f t="shared" si="75"/>
        <v>0</v>
      </c>
      <c r="CG39" s="715">
        <f t="shared" si="75"/>
        <v>0</v>
      </c>
      <c r="CH39" s="715">
        <f t="shared" si="75"/>
        <v>0</v>
      </c>
      <c r="CI39" s="715">
        <f t="shared" si="75"/>
        <v>0</v>
      </c>
      <c r="CJ39" s="715">
        <f t="shared" ref="CJ39:DO39" si="76">SUMIF($C:$C,"61.7x",CJ:CJ)</f>
        <v>0</v>
      </c>
      <c r="CK39" s="715">
        <f t="shared" si="76"/>
        <v>0</v>
      </c>
      <c r="CL39" s="715">
        <f t="shared" si="76"/>
        <v>0</v>
      </c>
      <c r="CM39" s="715">
        <f t="shared" si="76"/>
        <v>0</v>
      </c>
      <c r="CN39" s="715">
        <f t="shared" si="76"/>
        <v>0</v>
      </c>
      <c r="CO39" s="715">
        <f t="shared" si="76"/>
        <v>0</v>
      </c>
      <c r="CP39" s="715">
        <f t="shared" si="76"/>
        <v>0</v>
      </c>
      <c r="CQ39" s="715">
        <f t="shared" si="76"/>
        <v>0</v>
      </c>
      <c r="CR39" s="715">
        <f t="shared" si="76"/>
        <v>0</v>
      </c>
      <c r="CS39" s="715">
        <f t="shared" si="76"/>
        <v>0</v>
      </c>
      <c r="CT39" s="715">
        <f t="shared" si="76"/>
        <v>0</v>
      </c>
      <c r="CU39" s="715">
        <f t="shared" si="76"/>
        <v>0</v>
      </c>
      <c r="CV39" s="715">
        <f t="shared" si="76"/>
        <v>0</v>
      </c>
      <c r="CW39" s="715">
        <f t="shared" si="76"/>
        <v>0</v>
      </c>
      <c r="CX39" s="715">
        <f t="shared" si="76"/>
        <v>0</v>
      </c>
      <c r="CY39" s="730">
        <f t="shared" si="76"/>
        <v>0</v>
      </c>
      <c r="CZ39" s="731">
        <f t="shared" si="76"/>
        <v>0</v>
      </c>
      <c r="DA39" s="731">
        <f t="shared" si="76"/>
        <v>0</v>
      </c>
      <c r="DB39" s="731">
        <f t="shared" si="76"/>
        <v>0</v>
      </c>
      <c r="DC39" s="731">
        <f t="shared" si="76"/>
        <v>0</v>
      </c>
      <c r="DD39" s="731">
        <f t="shared" si="76"/>
        <v>0</v>
      </c>
      <c r="DE39" s="731">
        <f t="shared" si="76"/>
        <v>0</v>
      </c>
      <c r="DF39" s="731">
        <f t="shared" si="76"/>
        <v>0</v>
      </c>
      <c r="DG39" s="731">
        <f t="shared" si="76"/>
        <v>0</v>
      </c>
      <c r="DH39" s="731">
        <f t="shared" si="76"/>
        <v>0</v>
      </c>
      <c r="DI39" s="731">
        <f t="shared" si="76"/>
        <v>0</v>
      </c>
      <c r="DJ39" s="731">
        <f t="shared" si="76"/>
        <v>0</v>
      </c>
      <c r="DK39" s="731">
        <f t="shared" si="76"/>
        <v>0</v>
      </c>
      <c r="DL39" s="731">
        <f t="shared" si="76"/>
        <v>0</v>
      </c>
      <c r="DM39" s="731">
        <f t="shared" si="76"/>
        <v>0</v>
      </c>
      <c r="DN39" s="731">
        <f t="shared" si="76"/>
        <v>0</v>
      </c>
      <c r="DO39" s="731">
        <f t="shared" si="76"/>
        <v>0</v>
      </c>
      <c r="DP39" s="731">
        <f t="shared" ref="DP39:DW39" si="77">SUMIF($C:$C,"61.7x",DP:DP)</f>
        <v>0</v>
      </c>
      <c r="DQ39" s="731">
        <f t="shared" si="77"/>
        <v>0</v>
      </c>
      <c r="DR39" s="731">
        <f t="shared" si="77"/>
        <v>0</v>
      </c>
      <c r="DS39" s="731">
        <f t="shared" si="77"/>
        <v>0</v>
      </c>
      <c r="DT39" s="731">
        <f t="shared" si="77"/>
        <v>0</v>
      </c>
      <c r="DU39" s="731">
        <f t="shared" si="77"/>
        <v>0</v>
      </c>
      <c r="DV39" s="731">
        <f t="shared" si="77"/>
        <v>0</v>
      </c>
      <c r="DW39" s="785">
        <f t="shared" si="77"/>
        <v>0</v>
      </c>
      <c r="DX39" s="721"/>
    </row>
    <row r="40" spans="2:128" x14ac:dyDescent="0.2">
      <c r="B40" s="793" t="s">
        <v>546</v>
      </c>
      <c r="C40" s="718" t="s">
        <v>547</v>
      </c>
      <c r="D40" s="717"/>
      <c r="E40" s="717"/>
      <c r="F40" s="717"/>
      <c r="G40" s="717"/>
      <c r="H40" s="717"/>
      <c r="I40" s="717"/>
      <c r="J40" s="717"/>
      <c r="K40" s="717"/>
      <c r="L40" s="717"/>
      <c r="M40" s="717"/>
      <c r="N40" s="717"/>
      <c r="O40" s="717"/>
      <c r="P40" s="717"/>
      <c r="Q40" s="717"/>
      <c r="R40" s="719"/>
      <c r="S40" s="784"/>
      <c r="T40" s="719"/>
      <c r="U40" s="784"/>
      <c r="V40" s="717"/>
      <c r="W40" s="717"/>
      <c r="X40" s="715">
        <f t="shared" ref="X40:BC40" si="78">SUMIF($C:$C,"61.8x",X:X)</f>
        <v>0</v>
      </c>
      <c r="Y40" s="715">
        <f t="shared" si="78"/>
        <v>0</v>
      </c>
      <c r="Z40" s="715">
        <f t="shared" si="78"/>
        <v>0</v>
      </c>
      <c r="AA40" s="715">
        <f t="shared" si="78"/>
        <v>0</v>
      </c>
      <c r="AB40" s="715">
        <f t="shared" si="78"/>
        <v>0</v>
      </c>
      <c r="AC40" s="715">
        <f t="shared" si="78"/>
        <v>0</v>
      </c>
      <c r="AD40" s="715">
        <f t="shared" si="78"/>
        <v>0</v>
      </c>
      <c r="AE40" s="715">
        <f t="shared" si="78"/>
        <v>0</v>
      </c>
      <c r="AF40" s="715">
        <f t="shared" si="78"/>
        <v>0</v>
      </c>
      <c r="AG40" s="715">
        <f t="shared" si="78"/>
        <v>0</v>
      </c>
      <c r="AH40" s="715">
        <f t="shared" si="78"/>
        <v>0</v>
      </c>
      <c r="AI40" s="715">
        <f t="shared" si="78"/>
        <v>0</v>
      </c>
      <c r="AJ40" s="715">
        <f t="shared" si="78"/>
        <v>0</v>
      </c>
      <c r="AK40" s="715">
        <f t="shared" si="78"/>
        <v>0</v>
      </c>
      <c r="AL40" s="715">
        <f t="shared" si="78"/>
        <v>0</v>
      </c>
      <c r="AM40" s="715">
        <f t="shared" si="78"/>
        <v>0</v>
      </c>
      <c r="AN40" s="715">
        <f t="shared" si="78"/>
        <v>0</v>
      </c>
      <c r="AO40" s="715">
        <f t="shared" si="78"/>
        <v>0</v>
      </c>
      <c r="AP40" s="715">
        <f t="shared" si="78"/>
        <v>0</v>
      </c>
      <c r="AQ40" s="715">
        <f t="shared" si="78"/>
        <v>0</v>
      </c>
      <c r="AR40" s="715">
        <f t="shared" si="78"/>
        <v>0</v>
      </c>
      <c r="AS40" s="715">
        <f t="shared" si="78"/>
        <v>0</v>
      </c>
      <c r="AT40" s="715">
        <f t="shared" si="78"/>
        <v>0</v>
      </c>
      <c r="AU40" s="715">
        <f t="shared" si="78"/>
        <v>0</v>
      </c>
      <c r="AV40" s="715">
        <f t="shared" si="78"/>
        <v>0</v>
      </c>
      <c r="AW40" s="715">
        <f t="shared" si="78"/>
        <v>0</v>
      </c>
      <c r="AX40" s="715">
        <f t="shared" si="78"/>
        <v>0</v>
      </c>
      <c r="AY40" s="715">
        <f t="shared" si="78"/>
        <v>0</v>
      </c>
      <c r="AZ40" s="715">
        <f t="shared" si="78"/>
        <v>0</v>
      </c>
      <c r="BA40" s="715">
        <f t="shared" si="78"/>
        <v>0</v>
      </c>
      <c r="BB40" s="715">
        <f t="shared" si="78"/>
        <v>0</v>
      </c>
      <c r="BC40" s="715">
        <f t="shared" si="78"/>
        <v>0</v>
      </c>
      <c r="BD40" s="715">
        <f t="shared" ref="BD40:CI40" si="79">SUMIF($C:$C,"61.8x",BD:BD)</f>
        <v>0</v>
      </c>
      <c r="BE40" s="715">
        <f t="shared" si="79"/>
        <v>0</v>
      </c>
      <c r="BF40" s="715">
        <f t="shared" si="79"/>
        <v>0</v>
      </c>
      <c r="BG40" s="715">
        <f t="shared" si="79"/>
        <v>0</v>
      </c>
      <c r="BH40" s="715">
        <f t="shared" si="79"/>
        <v>0</v>
      </c>
      <c r="BI40" s="715">
        <f t="shared" si="79"/>
        <v>0</v>
      </c>
      <c r="BJ40" s="715">
        <f t="shared" si="79"/>
        <v>0</v>
      </c>
      <c r="BK40" s="715">
        <f t="shared" si="79"/>
        <v>0</v>
      </c>
      <c r="BL40" s="715">
        <f t="shared" si="79"/>
        <v>0</v>
      </c>
      <c r="BM40" s="715">
        <f t="shared" si="79"/>
        <v>0</v>
      </c>
      <c r="BN40" s="715">
        <f t="shared" si="79"/>
        <v>0</v>
      </c>
      <c r="BO40" s="715">
        <f t="shared" si="79"/>
        <v>0</v>
      </c>
      <c r="BP40" s="715">
        <f t="shared" si="79"/>
        <v>0</v>
      </c>
      <c r="BQ40" s="715">
        <f t="shared" si="79"/>
        <v>0</v>
      </c>
      <c r="BR40" s="715">
        <f t="shared" si="79"/>
        <v>0</v>
      </c>
      <c r="BS40" s="715">
        <f t="shared" si="79"/>
        <v>0</v>
      </c>
      <c r="BT40" s="715">
        <f t="shared" si="79"/>
        <v>0</v>
      </c>
      <c r="BU40" s="715">
        <f t="shared" si="79"/>
        <v>0</v>
      </c>
      <c r="BV40" s="715">
        <f t="shared" si="79"/>
        <v>0</v>
      </c>
      <c r="BW40" s="715">
        <f t="shared" si="79"/>
        <v>0</v>
      </c>
      <c r="BX40" s="715">
        <f t="shared" si="79"/>
        <v>0</v>
      </c>
      <c r="BY40" s="715">
        <f t="shared" si="79"/>
        <v>0</v>
      </c>
      <c r="BZ40" s="715">
        <f t="shared" si="79"/>
        <v>0</v>
      </c>
      <c r="CA40" s="715">
        <f t="shared" si="79"/>
        <v>0</v>
      </c>
      <c r="CB40" s="715">
        <f t="shared" si="79"/>
        <v>0</v>
      </c>
      <c r="CC40" s="715">
        <f t="shared" si="79"/>
        <v>0</v>
      </c>
      <c r="CD40" s="715">
        <f t="shared" si="79"/>
        <v>0</v>
      </c>
      <c r="CE40" s="715">
        <f t="shared" si="79"/>
        <v>0</v>
      </c>
      <c r="CF40" s="715">
        <f t="shared" si="79"/>
        <v>0</v>
      </c>
      <c r="CG40" s="715">
        <f t="shared" si="79"/>
        <v>0</v>
      </c>
      <c r="CH40" s="715">
        <f t="shared" si="79"/>
        <v>0</v>
      </c>
      <c r="CI40" s="715">
        <f t="shared" si="79"/>
        <v>0</v>
      </c>
      <c r="CJ40" s="715">
        <f t="shared" ref="CJ40:DO40" si="80">SUMIF($C:$C,"61.8x",CJ:CJ)</f>
        <v>0</v>
      </c>
      <c r="CK40" s="715">
        <f t="shared" si="80"/>
        <v>0</v>
      </c>
      <c r="CL40" s="715">
        <f t="shared" si="80"/>
        <v>0</v>
      </c>
      <c r="CM40" s="715">
        <f t="shared" si="80"/>
        <v>0</v>
      </c>
      <c r="CN40" s="715">
        <f t="shared" si="80"/>
        <v>0</v>
      </c>
      <c r="CO40" s="715">
        <f t="shared" si="80"/>
        <v>0</v>
      </c>
      <c r="CP40" s="715">
        <f t="shared" si="80"/>
        <v>0</v>
      </c>
      <c r="CQ40" s="715">
        <f t="shared" si="80"/>
        <v>0</v>
      </c>
      <c r="CR40" s="715">
        <f t="shared" si="80"/>
        <v>0</v>
      </c>
      <c r="CS40" s="715">
        <f t="shared" si="80"/>
        <v>0</v>
      </c>
      <c r="CT40" s="715">
        <f t="shared" si="80"/>
        <v>0</v>
      </c>
      <c r="CU40" s="715">
        <f t="shared" si="80"/>
        <v>0</v>
      </c>
      <c r="CV40" s="715">
        <f t="shared" si="80"/>
        <v>0</v>
      </c>
      <c r="CW40" s="715">
        <f t="shared" si="80"/>
        <v>0</v>
      </c>
      <c r="CX40" s="715">
        <f t="shared" si="80"/>
        <v>0</v>
      </c>
      <c r="CY40" s="730">
        <f t="shared" si="80"/>
        <v>0</v>
      </c>
      <c r="CZ40" s="731">
        <f t="shared" si="80"/>
        <v>0</v>
      </c>
      <c r="DA40" s="731">
        <f t="shared" si="80"/>
        <v>0</v>
      </c>
      <c r="DB40" s="731">
        <f t="shared" si="80"/>
        <v>0</v>
      </c>
      <c r="DC40" s="731">
        <f t="shared" si="80"/>
        <v>0</v>
      </c>
      <c r="DD40" s="731">
        <f t="shared" si="80"/>
        <v>0</v>
      </c>
      <c r="DE40" s="731">
        <f t="shared" si="80"/>
        <v>0</v>
      </c>
      <c r="DF40" s="731">
        <f t="shared" si="80"/>
        <v>0</v>
      </c>
      <c r="DG40" s="731">
        <f t="shared" si="80"/>
        <v>0</v>
      </c>
      <c r="DH40" s="731">
        <f t="shared" si="80"/>
        <v>0</v>
      </c>
      <c r="DI40" s="731">
        <f t="shared" si="80"/>
        <v>0</v>
      </c>
      <c r="DJ40" s="731">
        <f t="shared" si="80"/>
        <v>0</v>
      </c>
      <c r="DK40" s="731">
        <f t="shared" si="80"/>
        <v>0</v>
      </c>
      <c r="DL40" s="731">
        <f t="shared" si="80"/>
        <v>0</v>
      </c>
      <c r="DM40" s="731">
        <f t="shared" si="80"/>
        <v>0</v>
      </c>
      <c r="DN40" s="731">
        <f t="shared" si="80"/>
        <v>0</v>
      </c>
      <c r="DO40" s="731">
        <f t="shared" si="80"/>
        <v>0</v>
      </c>
      <c r="DP40" s="731">
        <f t="shared" ref="DP40:DW40" si="81">SUMIF($C:$C,"61.8x",DP:DP)</f>
        <v>0</v>
      </c>
      <c r="DQ40" s="731">
        <f t="shared" si="81"/>
        <v>0</v>
      </c>
      <c r="DR40" s="731">
        <f t="shared" si="81"/>
        <v>0</v>
      </c>
      <c r="DS40" s="731">
        <f t="shared" si="81"/>
        <v>0</v>
      </c>
      <c r="DT40" s="731">
        <f t="shared" si="81"/>
        <v>0</v>
      </c>
      <c r="DU40" s="731">
        <f t="shared" si="81"/>
        <v>0</v>
      </c>
      <c r="DV40" s="731">
        <f t="shared" si="81"/>
        <v>0</v>
      </c>
      <c r="DW40" s="785">
        <f t="shared" si="81"/>
        <v>0</v>
      </c>
      <c r="DX40" s="721"/>
    </row>
    <row r="41" spans="2:128" x14ac:dyDescent="0.2">
      <c r="B41" s="793" t="s">
        <v>548</v>
      </c>
      <c r="C41" s="718" t="s">
        <v>549</v>
      </c>
      <c r="D41" s="717"/>
      <c r="E41" s="717"/>
      <c r="F41" s="717"/>
      <c r="G41" s="717"/>
      <c r="H41" s="717"/>
      <c r="I41" s="717"/>
      <c r="J41" s="717"/>
      <c r="K41" s="717"/>
      <c r="L41" s="717"/>
      <c r="M41" s="717"/>
      <c r="N41" s="717"/>
      <c r="O41" s="717"/>
      <c r="P41" s="717"/>
      <c r="Q41" s="717"/>
      <c r="R41" s="719"/>
      <c r="S41" s="784"/>
      <c r="T41" s="719"/>
      <c r="U41" s="784"/>
      <c r="V41" s="717"/>
      <c r="W41" s="717"/>
      <c r="X41" s="715">
        <f t="shared" ref="X41:BC41" si="82">SUMIF($C:$C,"61.9x",X:X)</f>
        <v>0</v>
      </c>
      <c r="Y41" s="715">
        <f t="shared" si="82"/>
        <v>0</v>
      </c>
      <c r="Z41" s="715">
        <f t="shared" si="82"/>
        <v>0</v>
      </c>
      <c r="AA41" s="715">
        <f t="shared" si="82"/>
        <v>0</v>
      </c>
      <c r="AB41" s="715">
        <f t="shared" si="82"/>
        <v>0</v>
      </c>
      <c r="AC41" s="715">
        <f t="shared" si="82"/>
        <v>0</v>
      </c>
      <c r="AD41" s="715">
        <f t="shared" si="82"/>
        <v>0</v>
      </c>
      <c r="AE41" s="715">
        <f t="shared" si="82"/>
        <v>0</v>
      </c>
      <c r="AF41" s="715">
        <f t="shared" si="82"/>
        <v>0</v>
      </c>
      <c r="AG41" s="715">
        <f t="shared" si="82"/>
        <v>0</v>
      </c>
      <c r="AH41" s="715">
        <f t="shared" si="82"/>
        <v>0</v>
      </c>
      <c r="AI41" s="715">
        <f t="shared" si="82"/>
        <v>0</v>
      </c>
      <c r="AJ41" s="715">
        <f t="shared" si="82"/>
        <v>0</v>
      </c>
      <c r="AK41" s="715">
        <f t="shared" si="82"/>
        <v>0</v>
      </c>
      <c r="AL41" s="715">
        <f t="shared" si="82"/>
        <v>0</v>
      </c>
      <c r="AM41" s="715">
        <f t="shared" si="82"/>
        <v>0</v>
      </c>
      <c r="AN41" s="715">
        <f t="shared" si="82"/>
        <v>0</v>
      </c>
      <c r="AO41" s="715">
        <f t="shared" si="82"/>
        <v>0</v>
      </c>
      <c r="AP41" s="715">
        <f t="shared" si="82"/>
        <v>0</v>
      </c>
      <c r="AQ41" s="715">
        <f t="shared" si="82"/>
        <v>0</v>
      </c>
      <c r="AR41" s="715">
        <f t="shared" si="82"/>
        <v>0</v>
      </c>
      <c r="AS41" s="715">
        <f t="shared" si="82"/>
        <v>0</v>
      </c>
      <c r="AT41" s="715">
        <f t="shared" si="82"/>
        <v>0</v>
      </c>
      <c r="AU41" s="715">
        <f t="shared" si="82"/>
        <v>0</v>
      </c>
      <c r="AV41" s="715">
        <f t="shared" si="82"/>
        <v>0</v>
      </c>
      <c r="AW41" s="715">
        <f t="shared" si="82"/>
        <v>0</v>
      </c>
      <c r="AX41" s="715">
        <f t="shared" si="82"/>
        <v>0</v>
      </c>
      <c r="AY41" s="715">
        <f t="shared" si="82"/>
        <v>0</v>
      </c>
      <c r="AZ41" s="715">
        <f t="shared" si="82"/>
        <v>0</v>
      </c>
      <c r="BA41" s="715">
        <f t="shared" si="82"/>
        <v>0</v>
      </c>
      <c r="BB41" s="715">
        <f t="shared" si="82"/>
        <v>0</v>
      </c>
      <c r="BC41" s="715">
        <f t="shared" si="82"/>
        <v>0</v>
      </c>
      <c r="BD41" s="715">
        <f t="shared" ref="BD41:CI41" si="83">SUMIF($C:$C,"61.9x",BD:BD)</f>
        <v>0</v>
      </c>
      <c r="BE41" s="715">
        <f t="shared" si="83"/>
        <v>0</v>
      </c>
      <c r="BF41" s="715">
        <f t="shared" si="83"/>
        <v>0</v>
      </c>
      <c r="BG41" s="715">
        <f t="shared" si="83"/>
        <v>0</v>
      </c>
      <c r="BH41" s="715">
        <f t="shared" si="83"/>
        <v>0</v>
      </c>
      <c r="BI41" s="715">
        <f t="shared" si="83"/>
        <v>0</v>
      </c>
      <c r="BJ41" s="715">
        <f t="shared" si="83"/>
        <v>0</v>
      </c>
      <c r="BK41" s="715">
        <f t="shared" si="83"/>
        <v>0</v>
      </c>
      <c r="BL41" s="715">
        <f t="shared" si="83"/>
        <v>0</v>
      </c>
      <c r="BM41" s="715">
        <f t="shared" si="83"/>
        <v>0</v>
      </c>
      <c r="BN41" s="715">
        <f t="shared" si="83"/>
        <v>0</v>
      </c>
      <c r="BO41" s="715">
        <f t="shared" si="83"/>
        <v>0</v>
      </c>
      <c r="BP41" s="715">
        <f t="shared" si="83"/>
        <v>0</v>
      </c>
      <c r="BQ41" s="715">
        <f t="shared" si="83"/>
        <v>0</v>
      </c>
      <c r="BR41" s="715">
        <f t="shared" si="83"/>
        <v>0</v>
      </c>
      <c r="BS41" s="715">
        <f t="shared" si="83"/>
        <v>0</v>
      </c>
      <c r="BT41" s="715">
        <f t="shared" si="83"/>
        <v>0</v>
      </c>
      <c r="BU41" s="715">
        <f t="shared" si="83"/>
        <v>0</v>
      </c>
      <c r="BV41" s="715">
        <f t="shared" si="83"/>
        <v>0</v>
      </c>
      <c r="BW41" s="715">
        <f t="shared" si="83"/>
        <v>0</v>
      </c>
      <c r="BX41" s="715">
        <f t="shared" si="83"/>
        <v>0</v>
      </c>
      <c r="BY41" s="715">
        <f t="shared" si="83"/>
        <v>0</v>
      </c>
      <c r="BZ41" s="715">
        <f t="shared" si="83"/>
        <v>0</v>
      </c>
      <c r="CA41" s="715">
        <f t="shared" si="83"/>
        <v>0</v>
      </c>
      <c r="CB41" s="715">
        <f t="shared" si="83"/>
        <v>0</v>
      </c>
      <c r="CC41" s="715">
        <f t="shared" si="83"/>
        <v>0</v>
      </c>
      <c r="CD41" s="715">
        <f t="shared" si="83"/>
        <v>0</v>
      </c>
      <c r="CE41" s="715">
        <f t="shared" si="83"/>
        <v>0</v>
      </c>
      <c r="CF41" s="715">
        <f t="shared" si="83"/>
        <v>0</v>
      </c>
      <c r="CG41" s="715">
        <f t="shared" si="83"/>
        <v>0</v>
      </c>
      <c r="CH41" s="715">
        <f t="shared" si="83"/>
        <v>0</v>
      </c>
      <c r="CI41" s="715">
        <f t="shared" si="83"/>
        <v>0</v>
      </c>
      <c r="CJ41" s="715">
        <f t="shared" ref="CJ41:DO41" si="84">SUMIF($C:$C,"61.9x",CJ:CJ)</f>
        <v>0</v>
      </c>
      <c r="CK41" s="715">
        <f t="shared" si="84"/>
        <v>0</v>
      </c>
      <c r="CL41" s="715">
        <f t="shared" si="84"/>
        <v>0</v>
      </c>
      <c r="CM41" s="715">
        <f t="shared" si="84"/>
        <v>0</v>
      </c>
      <c r="CN41" s="715">
        <f t="shared" si="84"/>
        <v>0</v>
      </c>
      <c r="CO41" s="715">
        <f t="shared" si="84"/>
        <v>0</v>
      </c>
      <c r="CP41" s="715">
        <f t="shared" si="84"/>
        <v>0</v>
      </c>
      <c r="CQ41" s="715">
        <f t="shared" si="84"/>
        <v>0</v>
      </c>
      <c r="CR41" s="715">
        <f t="shared" si="84"/>
        <v>0</v>
      </c>
      <c r="CS41" s="715">
        <f t="shared" si="84"/>
        <v>0</v>
      </c>
      <c r="CT41" s="715">
        <f t="shared" si="84"/>
        <v>0</v>
      </c>
      <c r="CU41" s="715">
        <f t="shared" si="84"/>
        <v>0</v>
      </c>
      <c r="CV41" s="715">
        <f t="shared" si="84"/>
        <v>0</v>
      </c>
      <c r="CW41" s="715">
        <f t="shared" si="84"/>
        <v>0</v>
      </c>
      <c r="CX41" s="715">
        <f t="shared" si="84"/>
        <v>0</v>
      </c>
      <c r="CY41" s="730">
        <f t="shared" si="84"/>
        <v>0</v>
      </c>
      <c r="CZ41" s="731">
        <f t="shared" si="84"/>
        <v>0</v>
      </c>
      <c r="DA41" s="731">
        <f t="shared" si="84"/>
        <v>0</v>
      </c>
      <c r="DB41" s="731">
        <f t="shared" si="84"/>
        <v>0</v>
      </c>
      <c r="DC41" s="731">
        <f t="shared" si="84"/>
        <v>0</v>
      </c>
      <c r="DD41" s="731">
        <f t="shared" si="84"/>
        <v>0</v>
      </c>
      <c r="DE41" s="731">
        <f t="shared" si="84"/>
        <v>0</v>
      </c>
      <c r="DF41" s="731">
        <f t="shared" si="84"/>
        <v>0</v>
      </c>
      <c r="DG41" s="731">
        <f t="shared" si="84"/>
        <v>0</v>
      </c>
      <c r="DH41" s="731">
        <f t="shared" si="84"/>
        <v>0</v>
      </c>
      <c r="DI41" s="731">
        <f t="shared" si="84"/>
        <v>0</v>
      </c>
      <c r="DJ41" s="731">
        <f t="shared" si="84"/>
        <v>0</v>
      </c>
      <c r="DK41" s="731">
        <f t="shared" si="84"/>
        <v>0</v>
      </c>
      <c r="DL41" s="731">
        <f t="shared" si="84"/>
        <v>0</v>
      </c>
      <c r="DM41" s="731">
        <f t="shared" si="84"/>
        <v>0</v>
      </c>
      <c r="DN41" s="731">
        <f t="shared" si="84"/>
        <v>0</v>
      </c>
      <c r="DO41" s="731">
        <f t="shared" si="84"/>
        <v>0</v>
      </c>
      <c r="DP41" s="731">
        <f t="shared" ref="DP41:DW41" si="85">SUMIF($C:$C,"61.9x",DP:DP)</f>
        <v>0</v>
      </c>
      <c r="DQ41" s="731">
        <f t="shared" si="85"/>
        <v>0</v>
      </c>
      <c r="DR41" s="731">
        <f t="shared" si="85"/>
        <v>0</v>
      </c>
      <c r="DS41" s="731">
        <f t="shared" si="85"/>
        <v>0</v>
      </c>
      <c r="DT41" s="731">
        <f t="shared" si="85"/>
        <v>0</v>
      </c>
      <c r="DU41" s="731">
        <f t="shared" si="85"/>
        <v>0</v>
      </c>
      <c r="DV41" s="731">
        <f t="shared" si="85"/>
        <v>0</v>
      </c>
      <c r="DW41" s="785">
        <f t="shared" si="85"/>
        <v>0</v>
      </c>
      <c r="DX41" s="721"/>
    </row>
    <row r="42" spans="2:128" ht="15.75" thickBot="1" x14ac:dyDescent="0.25">
      <c r="B42" s="795" t="s">
        <v>550</v>
      </c>
      <c r="C42" s="796" t="s">
        <v>551</v>
      </c>
      <c r="D42" s="797"/>
      <c r="E42" s="797"/>
      <c r="F42" s="797"/>
      <c r="G42" s="797"/>
      <c r="H42" s="797"/>
      <c r="I42" s="797"/>
      <c r="J42" s="797"/>
      <c r="K42" s="797"/>
      <c r="L42" s="797"/>
      <c r="M42" s="797"/>
      <c r="N42" s="797"/>
      <c r="O42" s="797"/>
      <c r="P42" s="797"/>
      <c r="Q42" s="797"/>
      <c r="R42" s="798"/>
      <c r="S42" s="799"/>
      <c r="T42" s="798"/>
      <c r="U42" s="799"/>
      <c r="V42" s="797"/>
      <c r="W42" s="797"/>
      <c r="X42" s="800">
        <f t="shared" ref="X42:BC42" si="86">SUMIF($C:$C,"61.10x",X:X)</f>
        <v>0</v>
      </c>
      <c r="Y42" s="800">
        <f t="shared" si="86"/>
        <v>0</v>
      </c>
      <c r="Z42" s="800">
        <f t="shared" si="86"/>
        <v>0</v>
      </c>
      <c r="AA42" s="800">
        <f t="shared" si="86"/>
        <v>0</v>
      </c>
      <c r="AB42" s="800">
        <f t="shared" si="86"/>
        <v>0</v>
      </c>
      <c r="AC42" s="800">
        <f t="shared" si="86"/>
        <v>0</v>
      </c>
      <c r="AD42" s="800">
        <f t="shared" si="86"/>
        <v>0</v>
      </c>
      <c r="AE42" s="800">
        <f t="shared" si="86"/>
        <v>0</v>
      </c>
      <c r="AF42" s="800">
        <f t="shared" si="86"/>
        <v>0</v>
      </c>
      <c r="AG42" s="800">
        <f t="shared" si="86"/>
        <v>0</v>
      </c>
      <c r="AH42" s="800">
        <f t="shared" si="86"/>
        <v>0</v>
      </c>
      <c r="AI42" s="800">
        <f t="shared" si="86"/>
        <v>0</v>
      </c>
      <c r="AJ42" s="800">
        <f t="shared" si="86"/>
        <v>0</v>
      </c>
      <c r="AK42" s="800">
        <f t="shared" si="86"/>
        <v>0</v>
      </c>
      <c r="AL42" s="800">
        <f t="shared" si="86"/>
        <v>0</v>
      </c>
      <c r="AM42" s="800">
        <f t="shared" si="86"/>
        <v>0</v>
      </c>
      <c r="AN42" s="800">
        <f t="shared" si="86"/>
        <v>0</v>
      </c>
      <c r="AO42" s="800">
        <f t="shared" si="86"/>
        <v>0</v>
      </c>
      <c r="AP42" s="800">
        <f t="shared" si="86"/>
        <v>0</v>
      </c>
      <c r="AQ42" s="800">
        <f t="shared" si="86"/>
        <v>0</v>
      </c>
      <c r="AR42" s="800">
        <f t="shared" si="86"/>
        <v>0</v>
      </c>
      <c r="AS42" s="800">
        <f t="shared" si="86"/>
        <v>0</v>
      </c>
      <c r="AT42" s="800">
        <f t="shared" si="86"/>
        <v>0</v>
      </c>
      <c r="AU42" s="800">
        <f t="shared" si="86"/>
        <v>0</v>
      </c>
      <c r="AV42" s="800">
        <f t="shared" si="86"/>
        <v>0</v>
      </c>
      <c r="AW42" s="800">
        <f t="shared" si="86"/>
        <v>0</v>
      </c>
      <c r="AX42" s="800">
        <f t="shared" si="86"/>
        <v>0</v>
      </c>
      <c r="AY42" s="800">
        <f t="shared" si="86"/>
        <v>0</v>
      </c>
      <c r="AZ42" s="800">
        <f t="shared" si="86"/>
        <v>0</v>
      </c>
      <c r="BA42" s="800">
        <f t="shared" si="86"/>
        <v>0</v>
      </c>
      <c r="BB42" s="800">
        <f t="shared" si="86"/>
        <v>0</v>
      </c>
      <c r="BC42" s="800">
        <f t="shared" si="86"/>
        <v>0</v>
      </c>
      <c r="BD42" s="800">
        <f t="shared" ref="BD42:CI42" si="87">SUMIF($C:$C,"61.10x",BD:BD)</f>
        <v>0</v>
      </c>
      <c r="BE42" s="800">
        <f t="shared" si="87"/>
        <v>0</v>
      </c>
      <c r="BF42" s="800">
        <f t="shared" si="87"/>
        <v>0</v>
      </c>
      <c r="BG42" s="800">
        <f t="shared" si="87"/>
        <v>0</v>
      </c>
      <c r="BH42" s="800">
        <f t="shared" si="87"/>
        <v>0</v>
      </c>
      <c r="BI42" s="800">
        <f t="shared" si="87"/>
        <v>0</v>
      </c>
      <c r="BJ42" s="800">
        <f t="shared" si="87"/>
        <v>0</v>
      </c>
      <c r="BK42" s="800">
        <f t="shared" si="87"/>
        <v>0</v>
      </c>
      <c r="BL42" s="800">
        <f t="shared" si="87"/>
        <v>0</v>
      </c>
      <c r="BM42" s="800">
        <f t="shared" si="87"/>
        <v>0</v>
      </c>
      <c r="BN42" s="800">
        <f t="shared" si="87"/>
        <v>0</v>
      </c>
      <c r="BO42" s="800">
        <f t="shared" si="87"/>
        <v>0</v>
      </c>
      <c r="BP42" s="800">
        <f t="shared" si="87"/>
        <v>0</v>
      </c>
      <c r="BQ42" s="800">
        <f t="shared" si="87"/>
        <v>0</v>
      </c>
      <c r="BR42" s="800">
        <f t="shared" si="87"/>
        <v>0</v>
      </c>
      <c r="BS42" s="800">
        <f t="shared" si="87"/>
        <v>0</v>
      </c>
      <c r="BT42" s="800">
        <f t="shared" si="87"/>
        <v>0</v>
      </c>
      <c r="BU42" s="800">
        <f t="shared" si="87"/>
        <v>0</v>
      </c>
      <c r="BV42" s="800">
        <f t="shared" si="87"/>
        <v>0</v>
      </c>
      <c r="BW42" s="800">
        <f t="shared" si="87"/>
        <v>0</v>
      </c>
      <c r="BX42" s="800">
        <f t="shared" si="87"/>
        <v>0</v>
      </c>
      <c r="BY42" s="800">
        <f t="shared" si="87"/>
        <v>0</v>
      </c>
      <c r="BZ42" s="800">
        <f t="shared" si="87"/>
        <v>0</v>
      </c>
      <c r="CA42" s="800">
        <f t="shared" si="87"/>
        <v>0</v>
      </c>
      <c r="CB42" s="800">
        <f t="shared" si="87"/>
        <v>0</v>
      </c>
      <c r="CC42" s="800">
        <f t="shared" si="87"/>
        <v>0</v>
      </c>
      <c r="CD42" s="800">
        <f t="shared" si="87"/>
        <v>0</v>
      </c>
      <c r="CE42" s="800">
        <f t="shared" si="87"/>
        <v>0</v>
      </c>
      <c r="CF42" s="800">
        <f t="shared" si="87"/>
        <v>0</v>
      </c>
      <c r="CG42" s="800">
        <f t="shared" si="87"/>
        <v>0</v>
      </c>
      <c r="CH42" s="800">
        <f t="shared" si="87"/>
        <v>0</v>
      </c>
      <c r="CI42" s="800">
        <f t="shared" si="87"/>
        <v>0</v>
      </c>
      <c r="CJ42" s="800">
        <f t="shared" ref="CJ42:DO42" si="88">SUMIF($C:$C,"61.10x",CJ:CJ)</f>
        <v>0</v>
      </c>
      <c r="CK42" s="800">
        <f t="shared" si="88"/>
        <v>0</v>
      </c>
      <c r="CL42" s="800">
        <f t="shared" si="88"/>
        <v>0</v>
      </c>
      <c r="CM42" s="800">
        <f t="shared" si="88"/>
        <v>0</v>
      </c>
      <c r="CN42" s="800">
        <f t="shared" si="88"/>
        <v>0</v>
      </c>
      <c r="CO42" s="800">
        <f t="shared" si="88"/>
        <v>0</v>
      </c>
      <c r="CP42" s="800">
        <f t="shared" si="88"/>
        <v>0</v>
      </c>
      <c r="CQ42" s="800">
        <f t="shared" si="88"/>
        <v>0</v>
      </c>
      <c r="CR42" s="800">
        <f t="shared" si="88"/>
        <v>0</v>
      </c>
      <c r="CS42" s="800">
        <f t="shared" si="88"/>
        <v>0</v>
      </c>
      <c r="CT42" s="800">
        <f t="shared" si="88"/>
        <v>0</v>
      </c>
      <c r="CU42" s="800">
        <f t="shared" si="88"/>
        <v>0</v>
      </c>
      <c r="CV42" s="800">
        <f t="shared" si="88"/>
        <v>0</v>
      </c>
      <c r="CW42" s="800">
        <f t="shared" si="88"/>
        <v>0</v>
      </c>
      <c r="CX42" s="800">
        <f t="shared" si="88"/>
        <v>0</v>
      </c>
      <c r="CY42" s="801">
        <f t="shared" si="88"/>
        <v>0</v>
      </c>
      <c r="CZ42" s="802">
        <f t="shared" si="88"/>
        <v>0</v>
      </c>
      <c r="DA42" s="802">
        <f t="shared" si="88"/>
        <v>0</v>
      </c>
      <c r="DB42" s="802">
        <f t="shared" si="88"/>
        <v>0</v>
      </c>
      <c r="DC42" s="802">
        <f t="shared" si="88"/>
        <v>0</v>
      </c>
      <c r="DD42" s="802">
        <f t="shared" si="88"/>
        <v>0</v>
      </c>
      <c r="DE42" s="802">
        <f t="shared" si="88"/>
        <v>0</v>
      </c>
      <c r="DF42" s="802">
        <f t="shared" si="88"/>
        <v>0</v>
      </c>
      <c r="DG42" s="802">
        <f t="shared" si="88"/>
        <v>0</v>
      </c>
      <c r="DH42" s="802">
        <f t="shared" si="88"/>
        <v>0</v>
      </c>
      <c r="DI42" s="802">
        <f t="shared" si="88"/>
        <v>0</v>
      </c>
      <c r="DJ42" s="802">
        <f t="shared" si="88"/>
        <v>0</v>
      </c>
      <c r="DK42" s="802">
        <f t="shared" si="88"/>
        <v>0</v>
      </c>
      <c r="DL42" s="802">
        <f t="shared" si="88"/>
        <v>0</v>
      </c>
      <c r="DM42" s="802">
        <f t="shared" si="88"/>
        <v>0</v>
      </c>
      <c r="DN42" s="802">
        <f t="shared" si="88"/>
        <v>0</v>
      </c>
      <c r="DO42" s="802">
        <f t="shared" si="88"/>
        <v>0</v>
      </c>
      <c r="DP42" s="802">
        <f t="shared" ref="DP42:DW42" si="89">SUMIF($C:$C,"61.10x",DP:DP)</f>
        <v>0</v>
      </c>
      <c r="DQ42" s="802">
        <f t="shared" si="89"/>
        <v>0</v>
      </c>
      <c r="DR42" s="802">
        <f t="shared" si="89"/>
        <v>0</v>
      </c>
      <c r="DS42" s="802">
        <f t="shared" si="89"/>
        <v>0</v>
      </c>
      <c r="DT42" s="802">
        <f t="shared" si="89"/>
        <v>0</v>
      </c>
      <c r="DU42" s="802">
        <f t="shared" si="89"/>
        <v>0</v>
      </c>
      <c r="DV42" s="802">
        <f t="shared" si="89"/>
        <v>0</v>
      </c>
      <c r="DW42" s="803">
        <f t="shared" si="89"/>
        <v>0</v>
      </c>
      <c r="DX42" s="721"/>
    </row>
    <row r="43" spans="2:128" x14ac:dyDescent="0.2">
      <c r="B43" s="804"/>
      <c r="C43" s="681"/>
      <c r="D43" s="681"/>
      <c r="E43" s="681"/>
      <c r="F43" s="681"/>
      <c r="G43" s="681"/>
      <c r="H43" s="681"/>
      <c r="I43" s="681"/>
      <c r="J43" s="681"/>
      <c r="K43" s="681"/>
      <c r="L43" s="681"/>
      <c r="M43" s="681"/>
      <c r="N43" s="681"/>
      <c r="O43" s="681"/>
      <c r="P43" s="681"/>
      <c r="Q43" s="681"/>
      <c r="R43" s="681"/>
      <c r="S43" s="681"/>
      <c r="T43" s="681"/>
      <c r="U43" s="681"/>
      <c r="V43" s="680"/>
      <c r="W43" s="680"/>
      <c r="X43" s="680"/>
      <c r="Y43" s="680"/>
      <c r="Z43" s="680"/>
      <c r="AA43" s="680"/>
      <c r="AB43" s="680"/>
      <c r="AC43" s="680"/>
      <c r="AD43" s="680"/>
      <c r="AE43" s="680"/>
      <c r="AF43" s="680"/>
      <c r="AG43" s="680"/>
      <c r="AH43" s="680"/>
      <c r="AI43" s="680"/>
      <c r="AJ43" s="680"/>
      <c r="AK43" s="680"/>
      <c r="AL43" s="680"/>
      <c r="AM43" s="680"/>
      <c r="AN43" s="680"/>
      <c r="AO43" s="680"/>
      <c r="AP43" s="680"/>
      <c r="AQ43" s="680"/>
      <c r="AR43" s="680"/>
      <c r="AS43" s="680"/>
      <c r="AT43" s="680"/>
      <c r="AU43" s="680"/>
      <c r="AV43" s="680"/>
      <c r="AW43" s="680"/>
      <c r="AX43" s="680"/>
      <c r="AY43" s="680"/>
      <c r="AZ43" s="680"/>
      <c r="BA43" s="680"/>
      <c r="BB43" s="680"/>
      <c r="BC43" s="680"/>
      <c r="BD43" s="680"/>
      <c r="BE43" s="680"/>
      <c r="BF43" s="680"/>
      <c r="BG43" s="680"/>
      <c r="BH43" s="680"/>
      <c r="BI43" s="680"/>
      <c r="BJ43" s="680"/>
      <c r="BK43" s="680"/>
      <c r="BL43" s="680"/>
      <c r="BM43" s="680"/>
      <c r="BN43" s="680"/>
      <c r="BO43" s="680"/>
      <c r="BP43" s="680"/>
      <c r="BQ43" s="680"/>
      <c r="BR43" s="680"/>
      <c r="BS43" s="680"/>
      <c r="BT43" s="680"/>
      <c r="BU43" s="680"/>
      <c r="BV43" s="680"/>
      <c r="BW43" s="680"/>
      <c r="BX43" s="680"/>
      <c r="BY43" s="680"/>
      <c r="BZ43" s="680"/>
      <c r="CA43" s="680"/>
      <c r="CB43" s="680"/>
      <c r="CC43" s="680"/>
      <c r="CD43" s="681"/>
      <c r="CE43" s="681"/>
      <c r="CF43" s="681"/>
      <c r="CG43" s="681"/>
      <c r="CH43" s="681"/>
      <c r="CI43" s="681"/>
      <c r="CJ43" s="681"/>
      <c r="CK43" s="681"/>
      <c r="CL43" s="681"/>
      <c r="CM43" s="681"/>
      <c r="CN43" s="681"/>
      <c r="CO43" s="681"/>
      <c r="CP43" s="681"/>
      <c r="CQ43" s="681"/>
      <c r="CR43" s="681"/>
      <c r="CS43" s="681"/>
      <c r="CT43" s="681"/>
      <c r="CU43" s="681"/>
      <c r="CV43" s="681"/>
      <c r="CW43" s="681"/>
      <c r="CX43" s="681"/>
      <c r="CY43" s="681"/>
      <c r="CZ43" s="681"/>
      <c r="DA43" s="681"/>
      <c r="DB43" s="681"/>
      <c r="DC43" s="681"/>
      <c r="DD43" s="681"/>
      <c r="DE43" s="681"/>
      <c r="DF43" s="681"/>
      <c r="DG43" s="681"/>
      <c r="DH43" s="681"/>
      <c r="DI43" s="681"/>
      <c r="DJ43" s="681"/>
      <c r="DK43" s="681"/>
      <c r="DL43" s="681"/>
      <c r="DM43" s="681"/>
      <c r="DN43" s="681"/>
      <c r="DO43" s="681"/>
      <c r="DP43" s="681"/>
      <c r="DQ43" s="681"/>
      <c r="DR43" s="681"/>
      <c r="DS43" s="681"/>
      <c r="DT43" s="681"/>
      <c r="DU43" s="681"/>
      <c r="DV43" s="681"/>
      <c r="DW43" s="681"/>
      <c r="DX43" s="681"/>
    </row>
    <row r="44" spans="2:128" x14ac:dyDescent="0.2">
      <c r="B44" s="804"/>
      <c r="C44" s="681"/>
      <c r="D44" s="681"/>
      <c r="E44" s="681"/>
      <c r="F44" s="754"/>
      <c r="G44" s="681"/>
      <c r="H44" s="681"/>
      <c r="I44" s="681"/>
      <c r="J44" s="681"/>
      <c r="K44" s="681"/>
      <c r="L44" s="681"/>
      <c r="M44" s="681"/>
      <c r="N44" s="681"/>
      <c r="O44" s="681"/>
      <c r="P44" s="681" t="s">
        <v>552</v>
      </c>
      <c r="Q44" s="681"/>
      <c r="R44" s="681"/>
      <c r="S44" s="681"/>
      <c r="T44" s="681"/>
      <c r="U44" s="681"/>
      <c r="V44" s="680"/>
      <c r="W44" s="680"/>
      <c r="X44" s="680"/>
      <c r="Y44" s="680"/>
      <c r="Z44" s="680"/>
      <c r="AA44" s="680"/>
      <c r="AB44" s="680"/>
      <c r="AC44" s="680"/>
      <c r="AD44" s="680"/>
      <c r="AE44" s="680"/>
      <c r="AF44" s="680"/>
      <c r="AG44" s="680"/>
      <c r="AH44" s="680"/>
      <c r="AI44" s="680"/>
      <c r="AJ44" s="680"/>
      <c r="AK44" s="680"/>
      <c r="AL44" s="680"/>
      <c r="AM44" s="680"/>
      <c r="AN44" s="680"/>
      <c r="AO44" s="680"/>
      <c r="AP44" s="680"/>
      <c r="AQ44" s="680"/>
      <c r="AR44" s="680"/>
      <c r="AS44" s="680"/>
      <c r="AT44" s="680"/>
      <c r="AU44" s="680"/>
      <c r="AV44" s="680"/>
      <c r="AW44" s="680"/>
      <c r="AX44" s="680"/>
      <c r="AY44" s="680"/>
      <c r="AZ44" s="680"/>
      <c r="BA44" s="680"/>
      <c r="BB44" s="680"/>
      <c r="BC44" s="680"/>
      <c r="BD44" s="680"/>
      <c r="BE44" s="680"/>
      <c r="BF44" s="680"/>
      <c r="BG44" s="680"/>
      <c r="BH44" s="680"/>
      <c r="BI44" s="680"/>
      <c r="BJ44" s="680"/>
      <c r="BK44" s="680"/>
      <c r="BL44" s="680"/>
      <c r="BM44" s="680"/>
      <c r="BN44" s="680"/>
      <c r="BO44" s="680"/>
      <c r="BP44" s="680"/>
      <c r="BQ44" s="680"/>
      <c r="BR44" s="680"/>
      <c r="BS44" s="680"/>
      <c r="BT44" s="680"/>
      <c r="BU44" s="680"/>
      <c r="BV44" s="680"/>
      <c r="BW44" s="680"/>
      <c r="BX44" s="680"/>
      <c r="BY44" s="680"/>
      <c r="BZ44" s="680"/>
      <c r="CA44" s="680"/>
      <c r="CB44" s="680"/>
      <c r="CC44" s="680"/>
      <c r="CD44" s="681"/>
      <c r="CE44" s="681"/>
      <c r="CF44" s="681"/>
      <c r="CG44" s="681"/>
      <c r="CH44" s="681"/>
      <c r="CI44" s="681"/>
      <c r="CJ44" s="681"/>
      <c r="CK44" s="681"/>
      <c r="CL44" s="681"/>
      <c r="CM44" s="681"/>
      <c r="CN44" s="681"/>
      <c r="CO44" s="681"/>
      <c r="CP44" s="681"/>
      <c r="CQ44" s="681"/>
      <c r="CR44" s="681"/>
      <c r="CS44" s="681"/>
      <c r="CT44" s="681"/>
      <c r="CU44" s="681"/>
      <c r="CV44" s="681"/>
      <c r="CW44" s="681"/>
      <c r="CX44" s="681"/>
      <c r="CY44" s="681"/>
      <c r="CZ44" s="681"/>
      <c r="DA44" s="681"/>
      <c r="DB44" s="681"/>
      <c r="DC44" s="681"/>
      <c r="DD44" s="681"/>
      <c r="DE44" s="681"/>
      <c r="DF44" s="681"/>
      <c r="DG44" s="681"/>
      <c r="DH44" s="681"/>
      <c r="DI44" s="681"/>
      <c r="DJ44" s="681"/>
      <c r="DK44" s="681"/>
      <c r="DL44" s="681"/>
      <c r="DM44" s="681"/>
      <c r="DN44" s="681"/>
      <c r="DO44" s="681"/>
      <c r="DP44" s="681"/>
      <c r="DQ44" s="681"/>
      <c r="DR44" s="681"/>
      <c r="DS44" s="681"/>
      <c r="DT44" s="681"/>
      <c r="DU44" s="681"/>
      <c r="DV44" s="681"/>
      <c r="DW44" s="681"/>
      <c r="DX44" s="681"/>
    </row>
    <row r="45" spans="2:128" x14ac:dyDescent="0.2">
      <c r="B45" s="804"/>
      <c r="C45" s="681"/>
      <c r="D45" s="681"/>
      <c r="E45" s="681"/>
      <c r="F45" s="681"/>
      <c r="G45" s="681"/>
      <c r="H45" s="681"/>
      <c r="I45" s="681"/>
      <c r="J45" s="681"/>
      <c r="K45" s="681"/>
      <c r="L45" s="681"/>
      <c r="M45" s="681"/>
      <c r="N45" s="681"/>
      <c r="O45" s="681"/>
      <c r="P45" s="681"/>
      <c r="Q45" s="681"/>
      <c r="R45" s="681"/>
      <c r="S45" s="681"/>
      <c r="T45" s="681"/>
      <c r="U45" s="681"/>
      <c r="V45" s="680"/>
      <c r="W45" s="680"/>
      <c r="X45" s="680"/>
      <c r="Y45" s="680"/>
      <c r="Z45" s="680"/>
      <c r="AA45" s="680"/>
      <c r="AB45" s="680"/>
      <c r="AC45" s="680"/>
      <c r="AD45" s="680"/>
      <c r="AE45" s="680"/>
      <c r="AF45" s="680"/>
      <c r="AG45" s="680"/>
      <c r="AH45" s="680"/>
      <c r="AI45" s="680"/>
      <c r="AJ45" s="680"/>
      <c r="AK45" s="680"/>
      <c r="AL45" s="680"/>
      <c r="AM45" s="680"/>
      <c r="AN45" s="680"/>
      <c r="AO45" s="680"/>
      <c r="AP45" s="680"/>
      <c r="AQ45" s="680"/>
      <c r="AR45" s="680"/>
      <c r="AS45" s="680"/>
      <c r="AT45" s="680"/>
      <c r="AU45" s="680"/>
      <c r="AV45" s="680"/>
      <c r="AW45" s="680"/>
      <c r="AX45" s="680"/>
      <c r="AY45" s="680"/>
      <c r="AZ45" s="680"/>
      <c r="BA45" s="680"/>
      <c r="BB45" s="680"/>
      <c r="BC45" s="680"/>
      <c r="BD45" s="680"/>
      <c r="BE45" s="680"/>
      <c r="BF45" s="680"/>
      <c r="BG45" s="680"/>
      <c r="BH45" s="680"/>
      <c r="BI45" s="680"/>
      <c r="BJ45" s="680"/>
      <c r="BK45" s="680"/>
      <c r="BL45" s="680"/>
      <c r="BM45" s="680"/>
      <c r="BN45" s="680"/>
      <c r="BO45" s="680"/>
      <c r="BP45" s="680"/>
      <c r="BQ45" s="680"/>
      <c r="BR45" s="680"/>
      <c r="BS45" s="680"/>
      <c r="BT45" s="680"/>
      <c r="BU45" s="680"/>
      <c r="BV45" s="680"/>
      <c r="BW45" s="680"/>
      <c r="BX45" s="680"/>
      <c r="BY45" s="680"/>
      <c r="BZ45" s="680"/>
      <c r="CA45" s="680"/>
      <c r="CB45" s="680"/>
      <c r="CC45" s="680"/>
      <c r="CD45" s="681"/>
      <c r="CE45" s="681"/>
      <c r="CF45" s="681"/>
      <c r="CG45" s="681"/>
      <c r="CH45" s="681"/>
      <c r="CI45" s="681"/>
      <c r="CJ45" s="681"/>
      <c r="CK45" s="681"/>
      <c r="CL45" s="681"/>
      <c r="CM45" s="681"/>
      <c r="CN45" s="681"/>
      <c r="CO45" s="681"/>
      <c r="CP45" s="681"/>
      <c r="CQ45" s="681"/>
      <c r="CR45" s="681"/>
      <c r="CS45" s="681"/>
      <c r="CT45" s="681"/>
      <c r="CU45" s="681"/>
      <c r="CV45" s="681"/>
      <c r="CW45" s="681"/>
      <c r="CX45" s="681"/>
      <c r="CY45" s="681"/>
      <c r="CZ45" s="681"/>
      <c r="DA45" s="681"/>
      <c r="DB45" s="681"/>
      <c r="DC45" s="681"/>
      <c r="DD45" s="681"/>
      <c r="DE45" s="681"/>
      <c r="DF45" s="681"/>
      <c r="DG45" s="681"/>
      <c r="DH45" s="681"/>
      <c r="DI45" s="681"/>
      <c r="DJ45" s="681"/>
      <c r="DK45" s="681"/>
      <c r="DL45" s="681"/>
      <c r="DM45" s="681"/>
      <c r="DN45" s="681"/>
      <c r="DO45" s="681"/>
      <c r="DP45" s="681"/>
      <c r="DQ45" s="681"/>
      <c r="DR45" s="681"/>
      <c r="DS45" s="681"/>
      <c r="DT45" s="681"/>
      <c r="DU45" s="681"/>
      <c r="DV45" s="681"/>
      <c r="DW45" s="681"/>
      <c r="DX45" s="681"/>
    </row>
    <row r="46" spans="2:128" x14ac:dyDescent="0.2">
      <c r="B46" s="804"/>
      <c r="C46" s="681"/>
      <c r="D46" s="681"/>
      <c r="E46" s="681"/>
      <c r="F46" s="681"/>
      <c r="G46" s="681"/>
      <c r="H46" s="681"/>
      <c r="I46" s="681"/>
      <c r="J46" s="681"/>
      <c r="K46" s="681"/>
      <c r="L46" s="681"/>
      <c r="M46" s="681"/>
      <c r="N46" s="681"/>
      <c r="O46" s="681"/>
      <c r="P46" s="681"/>
      <c r="Q46" s="681"/>
      <c r="R46" s="681"/>
      <c r="S46" s="681"/>
      <c r="T46" s="681"/>
      <c r="U46" s="681"/>
      <c r="V46" s="680"/>
      <c r="W46" s="680"/>
      <c r="X46" s="680"/>
      <c r="Y46" s="680"/>
      <c r="Z46" s="680"/>
      <c r="AA46" s="680"/>
      <c r="AB46" s="680"/>
      <c r="AC46" s="680"/>
      <c r="AD46" s="680"/>
      <c r="AE46" s="680"/>
      <c r="AF46" s="680"/>
      <c r="AG46" s="680"/>
      <c r="AH46" s="680"/>
      <c r="AI46" s="680"/>
      <c r="AJ46" s="680"/>
      <c r="AK46" s="680"/>
      <c r="AL46" s="680"/>
      <c r="AM46" s="680"/>
      <c r="AN46" s="680"/>
      <c r="AO46" s="680"/>
      <c r="AP46" s="680"/>
      <c r="AQ46" s="680"/>
      <c r="AR46" s="680"/>
      <c r="AS46" s="680"/>
      <c r="AT46" s="680"/>
      <c r="AU46" s="680"/>
      <c r="AV46" s="680"/>
      <c r="AW46" s="680"/>
      <c r="AX46" s="680"/>
      <c r="AY46" s="680"/>
      <c r="AZ46" s="680"/>
      <c r="BA46" s="680"/>
      <c r="BB46" s="680"/>
      <c r="BC46" s="680"/>
      <c r="BD46" s="680"/>
      <c r="BE46" s="680"/>
      <c r="BF46" s="680"/>
      <c r="BG46" s="680"/>
      <c r="BH46" s="680"/>
      <c r="BI46" s="680"/>
      <c r="BJ46" s="680"/>
      <c r="BK46" s="680"/>
      <c r="BL46" s="680"/>
      <c r="BM46" s="680"/>
      <c r="BN46" s="680"/>
      <c r="BO46" s="680"/>
      <c r="BP46" s="680"/>
      <c r="BQ46" s="680"/>
      <c r="BR46" s="680"/>
      <c r="BS46" s="680"/>
      <c r="BT46" s="680"/>
      <c r="BU46" s="680"/>
      <c r="BV46" s="680"/>
      <c r="BW46" s="680"/>
      <c r="BX46" s="680"/>
      <c r="BY46" s="680"/>
      <c r="BZ46" s="680"/>
      <c r="CA46" s="680"/>
      <c r="CB46" s="680"/>
      <c r="CC46" s="680"/>
      <c r="CD46" s="681"/>
      <c r="CE46" s="681"/>
      <c r="CF46" s="681"/>
      <c r="CG46" s="681"/>
      <c r="CH46" s="681"/>
      <c r="CI46" s="681"/>
      <c r="CJ46" s="681"/>
      <c r="CK46" s="681"/>
      <c r="CL46" s="681"/>
      <c r="CM46" s="681"/>
      <c r="CN46" s="681"/>
      <c r="CO46" s="681"/>
      <c r="CP46" s="681"/>
      <c r="CQ46" s="681"/>
      <c r="CR46" s="681"/>
      <c r="CS46" s="681"/>
      <c r="CT46" s="681"/>
      <c r="CU46" s="681"/>
      <c r="CV46" s="681"/>
      <c r="CW46" s="681"/>
      <c r="CX46" s="681"/>
      <c r="CY46" s="681"/>
      <c r="CZ46" s="681"/>
      <c r="DA46" s="681"/>
      <c r="DB46" s="681"/>
      <c r="DC46" s="681"/>
      <c r="DD46" s="681"/>
      <c r="DE46" s="681"/>
      <c r="DF46" s="681"/>
      <c r="DG46" s="681"/>
      <c r="DH46" s="681"/>
      <c r="DI46" s="681"/>
      <c r="DJ46" s="681"/>
      <c r="DK46" s="681"/>
      <c r="DL46" s="681"/>
      <c r="DM46" s="681"/>
      <c r="DN46" s="681"/>
      <c r="DO46" s="681"/>
      <c r="DP46" s="681"/>
      <c r="DQ46" s="681"/>
      <c r="DR46" s="681"/>
      <c r="DS46" s="681"/>
      <c r="DT46" s="681"/>
      <c r="DU46" s="681"/>
      <c r="DV46" s="681"/>
      <c r="DW46" s="681"/>
      <c r="DX46" s="681"/>
    </row>
    <row r="47" spans="2:128" x14ac:dyDescent="0.2">
      <c r="B47" s="804"/>
      <c r="C47" s="681"/>
      <c r="D47" s="681"/>
      <c r="E47" s="681"/>
      <c r="F47" s="681"/>
      <c r="G47" s="681"/>
      <c r="H47" s="681"/>
      <c r="I47" s="681"/>
      <c r="J47" s="681"/>
      <c r="K47" s="681"/>
      <c r="L47" s="681"/>
      <c r="M47" s="681"/>
      <c r="N47" s="681"/>
      <c r="O47" s="681"/>
      <c r="P47" s="681"/>
      <c r="Q47" s="681"/>
      <c r="R47" s="681"/>
      <c r="S47" s="681"/>
      <c r="T47" s="681"/>
      <c r="U47" s="681"/>
      <c r="V47" s="680"/>
      <c r="W47" s="680"/>
      <c r="X47" s="680"/>
      <c r="Y47" s="680"/>
      <c r="Z47" s="680"/>
      <c r="AA47" s="680"/>
      <c r="AB47" s="680"/>
      <c r="AC47" s="680"/>
      <c r="AD47" s="680"/>
      <c r="AE47" s="680"/>
      <c r="AF47" s="680"/>
      <c r="AG47" s="680"/>
      <c r="AH47" s="680"/>
      <c r="AI47" s="680"/>
      <c r="AJ47" s="680"/>
      <c r="AK47" s="680"/>
      <c r="AL47" s="680"/>
      <c r="AM47" s="680"/>
      <c r="AN47" s="680"/>
      <c r="AO47" s="680"/>
      <c r="AP47" s="680"/>
      <c r="AQ47" s="680"/>
      <c r="AR47" s="680"/>
      <c r="AS47" s="680"/>
      <c r="AT47" s="680"/>
      <c r="AU47" s="680"/>
      <c r="AV47" s="680"/>
      <c r="AW47" s="680"/>
      <c r="AX47" s="680"/>
      <c r="AY47" s="680"/>
      <c r="AZ47" s="680"/>
      <c r="BA47" s="680"/>
      <c r="BB47" s="680"/>
      <c r="BC47" s="680"/>
      <c r="BD47" s="680"/>
      <c r="BE47" s="680"/>
      <c r="BF47" s="680"/>
      <c r="BG47" s="680"/>
      <c r="BH47" s="680"/>
      <c r="BI47" s="680"/>
      <c r="BJ47" s="680"/>
      <c r="BK47" s="680"/>
      <c r="BL47" s="680"/>
      <c r="BM47" s="680"/>
      <c r="BN47" s="680"/>
      <c r="BO47" s="680"/>
      <c r="BP47" s="680"/>
      <c r="BQ47" s="680"/>
      <c r="BR47" s="680"/>
      <c r="BS47" s="680"/>
      <c r="BT47" s="680"/>
      <c r="BU47" s="680"/>
      <c r="BV47" s="680"/>
      <c r="BW47" s="680"/>
      <c r="BX47" s="680"/>
      <c r="BY47" s="680"/>
      <c r="BZ47" s="680"/>
      <c r="CA47" s="680"/>
      <c r="CB47" s="680"/>
      <c r="CC47" s="680"/>
      <c r="CD47" s="681"/>
      <c r="CE47" s="681"/>
      <c r="CF47" s="681"/>
      <c r="CG47" s="681"/>
      <c r="CH47" s="681"/>
      <c r="CI47" s="681"/>
      <c r="CJ47" s="681"/>
      <c r="CK47" s="681"/>
      <c r="CL47" s="681"/>
      <c r="CM47" s="681"/>
      <c r="CN47" s="681"/>
      <c r="CO47" s="681"/>
      <c r="CP47" s="681"/>
      <c r="CQ47" s="681"/>
      <c r="CR47" s="681"/>
      <c r="CS47" s="681"/>
      <c r="CT47" s="681"/>
      <c r="CU47" s="681"/>
      <c r="CV47" s="681"/>
      <c r="CW47" s="681"/>
      <c r="CX47" s="681"/>
      <c r="CY47" s="681"/>
      <c r="CZ47" s="681"/>
      <c r="DA47" s="681"/>
      <c r="DB47" s="681"/>
      <c r="DC47" s="681"/>
      <c r="DD47" s="681"/>
      <c r="DE47" s="681"/>
      <c r="DF47" s="681"/>
      <c r="DG47" s="681"/>
      <c r="DH47" s="681"/>
      <c r="DI47" s="681"/>
      <c r="DJ47" s="681"/>
      <c r="DK47" s="681"/>
      <c r="DL47" s="681"/>
      <c r="DM47" s="681"/>
      <c r="DN47" s="681"/>
      <c r="DO47" s="681"/>
      <c r="DP47" s="681"/>
      <c r="DQ47" s="681"/>
      <c r="DR47" s="681"/>
      <c r="DS47" s="681"/>
      <c r="DT47" s="681"/>
      <c r="DU47" s="681"/>
      <c r="DV47" s="681"/>
      <c r="DW47" s="681"/>
      <c r="DX47" s="681"/>
    </row>
    <row r="48" spans="2:128" x14ac:dyDescent="0.2">
      <c r="B48" s="804"/>
      <c r="C48" s="681"/>
      <c r="D48" s="681"/>
      <c r="E48" s="681"/>
      <c r="F48" s="681"/>
      <c r="G48" s="681"/>
      <c r="H48" s="681"/>
      <c r="I48" s="681"/>
      <c r="J48" s="681"/>
      <c r="K48" s="681"/>
      <c r="L48" s="681"/>
      <c r="M48" s="681"/>
      <c r="N48" s="681"/>
      <c r="O48" s="681"/>
      <c r="P48" s="681"/>
      <c r="Q48" s="681"/>
      <c r="R48" s="681"/>
      <c r="S48" s="681"/>
      <c r="T48" s="681"/>
      <c r="U48" s="681"/>
      <c r="V48" s="680"/>
      <c r="W48" s="680"/>
      <c r="X48" s="680"/>
      <c r="Y48" s="680"/>
      <c r="Z48" s="680"/>
      <c r="AA48" s="680"/>
      <c r="AB48" s="680"/>
      <c r="AC48" s="680"/>
      <c r="AD48" s="680"/>
      <c r="AE48" s="680"/>
      <c r="AF48" s="680"/>
      <c r="AG48" s="680"/>
      <c r="AH48" s="680"/>
      <c r="AI48" s="680"/>
      <c r="AJ48" s="680"/>
      <c r="AK48" s="680"/>
      <c r="AL48" s="680"/>
      <c r="AM48" s="680"/>
      <c r="AN48" s="680"/>
      <c r="AO48" s="680"/>
      <c r="AP48" s="680"/>
      <c r="AQ48" s="680"/>
      <c r="AR48" s="680"/>
      <c r="AS48" s="680"/>
      <c r="AT48" s="680"/>
      <c r="AU48" s="680"/>
      <c r="AV48" s="680"/>
      <c r="AW48" s="680"/>
      <c r="AX48" s="680"/>
      <c r="AY48" s="680"/>
      <c r="AZ48" s="680"/>
      <c r="BA48" s="680"/>
      <c r="BB48" s="680"/>
      <c r="BC48" s="680"/>
      <c r="BD48" s="680"/>
      <c r="BE48" s="680"/>
      <c r="BF48" s="680"/>
      <c r="BG48" s="680"/>
      <c r="BH48" s="680"/>
      <c r="BI48" s="680"/>
      <c r="BJ48" s="680"/>
      <c r="BK48" s="680"/>
      <c r="BL48" s="680"/>
      <c r="BM48" s="680"/>
      <c r="BN48" s="680"/>
      <c r="BO48" s="680"/>
      <c r="BP48" s="680"/>
      <c r="BQ48" s="680"/>
      <c r="BR48" s="680"/>
      <c r="BS48" s="680"/>
      <c r="BT48" s="680"/>
      <c r="BU48" s="680"/>
      <c r="BV48" s="680"/>
      <c r="BW48" s="680"/>
      <c r="BX48" s="680"/>
      <c r="BY48" s="680"/>
      <c r="BZ48" s="680"/>
      <c r="CA48" s="680"/>
      <c r="CB48" s="680"/>
      <c r="CC48" s="680"/>
      <c r="CD48" s="681"/>
      <c r="CE48" s="681"/>
      <c r="CF48" s="681"/>
      <c r="CG48" s="681"/>
      <c r="CH48" s="681"/>
      <c r="CI48" s="681"/>
      <c r="CJ48" s="681"/>
      <c r="CK48" s="681"/>
      <c r="CL48" s="681"/>
      <c r="CM48" s="681"/>
      <c r="CN48" s="681"/>
      <c r="CO48" s="681"/>
      <c r="CP48" s="681"/>
      <c r="CQ48" s="681"/>
      <c r="CR48" s="681"/>
      <c r="CS48" s="681"/>
      <c r="CT48" s="681"/>
      <c r="CU48" s="681"/>
      <c r="CV48" s="681"/>
      <c r="CW48" s="681"/>
      <c r="CX48" s="681"/>
      <c r="CY48" s="681"/>
      <c r="CZ48" s="681"/>
      <c r="DA48" s="681"/>
      <c r="DB48" s="681"/>
      <c r="DC48" s="681"/>
      <c r="DD48" s="681"/>
      <c r="DE48" s="681"/>
      <c r="DF48" s="681"/>
      <c r="DG48" s="681"/>
      <c r="DH48" s="681"/>
      <c r="DI48" s="681"/>
      <c r="DJ48" s="681"/>
      <c r="DK48" s="681"/>
      <c r="DL48" s="681"/>
      <c r="DM48" s="681"/>
      <c r="DN48" s="681"/>
      <c r="DO48" s="681"/>
      <c r="DP48" s="681"/>
      <c r="DQ48" s="681"/>
      <c r="DR48" s="681"/>
      <c r="DS48" s="681"/>
      <c r="DT48" s="681"/>
      <c r="DU48" s="681"/>
      <c r="DV48" s="681"/>
      <c r="DW48" s="681"/>
      <c r="DX48" s="681"/>
    </row>
    <row r="49" spans="2:128" x14ac:dyDescent="0.2">
      <c r="B49" s="804"/>
      <c r="C49" s="681"/>
      <c r="D49" s="681"/>
      <c r="E49" s="681"/>
      <c r="F49" s="681"/>
      <c r="G49" s="681"/>
      <c r="H49" s="681"/>
      <c r="I49" s="681"/>
      <c r="J49" s="681"/>
      <c r="K49" s="681"/>
      <c r="L49" s="681"/>
      <c r="M49" s="681"/>
      <c r="N49" s="681"/>
      <c r="O49" s="681"/>
      <c r="P49" s="681"/>
      <c r="Q49" s="681"/>
      <c r="R49" s="681"/>
      <c r="S49" s="681"/>
      <c r="T49" s="681"/>
      <c r="U49" s="681"/>
      <c r="V49" s="680"/>
      <c r="W49" s="680"/>
      <c r="X49" s="680"/>
      <c r="Y49" s="680"/>
      <c r="Z49" s="680"/>
      <c r="AA49" s="680"/>
      <c r="AB49" s="680"/>
      <c r="AC49" s="680"/>
      <c r="AD49" s="680"/>
      <c r="AE49" s="680"/>
      <c r="AF49" s="680"/>
      <c r="AG49" s="680"/>
      <c r="AH49" s="680"/>
      <c r="AI49" s="680"/>
      <c r="AJ49" s="680"/>
      <c r="AK49" s="680"/>
      <c r="AL49" s="680"/>
      <c r="AM49" s="680"/>
      <c r="AN49" s="680"/>
      <c r="AO49" s="680"/>
      <c r="AP49" s="680"/>
      <c r="AQ49" s="680"/>
      <c r="AR49" s="680"/>
      <c r="AS49" s="680"/>
      <c r="AT49" s="680"/>
      <c r="AU49" s="680"/>
      <c r="AV49" s="680"/>
      <c r="AW49" s="680"/>
      <c r="AX49" s="680"/>
      <c r="AY49" s="680"/>
      <c r="AZ49" s="680"/>
      <c r="BA49" s="680"/>
      <c r="BB49" s="680"/>
      <c r="BC49" s="680"/>
      <c r="BD49" s="680"/>
      <c r="BE49" s="680"/>
      <c r="BF49" s="680"/>
      <c r="BG49" s="680"/>
      <c r="BH49" s="680"/>
      <c r="BI49" s="680"/>
      <c r="BJ49" s="680"/>
      <c r="BK49" s="680"/>
      <c r="BL49" s="680"/>
      <c r="BM49" s="680"/>
      <c r="BN49" s="680"/>
      <c r="BO49" s="680"/>
      <c r="BP49" s="680"/>
      <c r="BQ49" s="680"/>
      <c r="BR49" s="680"/>
      <c r="BS49" s="680"/>
      <c r="BT49" s="680"/>
      <c r="BU49" s="680"/>
      <c r="BV49" s="680"/>
      <c r="BW49" s="680"/>
      <c r="BX49" s="680"/>
      <c r="BY49" s="680"/>
      <c r="BZ49" s="680"/>
      <c r="CA49" s="680"/>
      <c r="CB49" s="680"/>
      <c r="CC49" s="680"/>
      <c r="CD49" s="681"/>
      <c r="CE49" s="681"/>
      <c r="CF49" s="681"/>
      <c r="CG49" s="681"/>
      <c r="CH49" s="681"/>
      <c r="CI49" s="681"/>
      <c r="CJ49" s="681"/>
      <c r="CK49" s="681"/>
      <c r="CL49" s="681"/>
      <c r="CM49" s="681"/>
      <c r="CN49" s="681"/>
      <c r="CO49" s="681"/>
      <c r="CP49" s="681"/>
      <c r="CQ49" s="681"/>
      <c r="CR49" s="681"/>
      <c r="CS49" s="681"/>
      <c r="CT49" s="681"/>
      <c r="CU49" s="681"/>
      <c r="CV49" s="681"/>
      <c r="CW49" s="681"/>
      <c r="CX49" s="681"/>
      <c r="CY49" s="681"/>
      <c r="CZ49" s="681"/>
      <c r="DA49" s="681"/>
      <c r="DB49" s="681"/>
      <c r="DC49" s="681"/>
      <c r="DD49" s="681"/>
      <c r="DE49" s="681"/>
      <c r="DF49" s="681"/>
      <c r="DG49" s="681"/>
      <c r="DH49" s="681"/>
      <c r="DI49" s="681"/>
      <c r="DJ49" s="681"/>
      <c r="DK49" s="681"/>
      <c r="DL49" s="681"/>
      <c r="DM49" s="681"/>
      <c r="DN49" s="681"/>
      <c r="DO49" s="681"/>
      <c r="DP49" s="681"/>
      <c r="DQ49" s="681"/>
      <c r="DR49" s="681"/>
      <c r="DS49" s="681"/>
      <c r="DT49" s="681"/>
      <c r="DU49" s="681"/>
      <c r="DV49" s="681"/>
      <c r="DW49" s="681"/>
      <c r="DX49" s="681"/>
    </row>
    <row r="50" spans="2:128" x14ac:dyDescent="0.2">
      <c r="B50" s="804"/>
      <c r="C50" s="681"/>
      <c r="D50" s="681"/>
      <c r="E50" s="681"/>
      <c r="F50" s="681"/>
      <c r="G50" s="681"/>
      <c r="H50" s="681"/>
      <c r="I50" s="681"/>
      <c r="J50" s="681"/>
      <c r="K50" s="681"/>
      <c r="L50" s="681"/>
      <c r="M50" s="681"/>
      <c r="N50" s="681"/>
      <c r="O50" s="681"/>
      <c r="P50" s="681"/>
      <c r="Q50" s="681"/>
      <c r="R50" s="681"/>
      <c r="S50" s="681"/>
      <c r="T50" s="681"/>
      <c r="U50" s="681"/>
      <c r="V50" s="680"/>
      <c r="W50" s="680"/>
      <c r="X50" s="680"/>
      <c r="Y50" s="680"/>
      <c r="Z50" s="680"/>
      <c r="AA50" s="680"/>
      <c r="AB50" s="680"/>
      <c r="AC50" s="680"/>
      <c r="AD50" s="680"/>
      <c r="AE50" s="680"/>
      <c r="AF50" s="680"/>
      <c r="AG50" s="680"/>
      <c r="AH50" s="680"/>
      <c r="AI50" s="680"/>
      <c r="AJ50" s="680"/>
      <c r="AK50" s="680"/>
      <c r="AL50" s="680"/>
      <c r="AM50" s="680"/>
      <c r="AN50" s="680"/>
      <c r="AO50" s="680"/>
      <c r="AP50" s="680"/>
      <c r="AQ50" s="680"/>
      <c r="AR50" s="680"/>
      <c r="AS50" s="680"/>
      <c r="AT50" s="680"/>
      <c r="AU50" s="680"/>
      <c r="AV50" s="680"/>
      <c r="AW50" s="680"/>
      <c r="AX50" s="680"/>
      <c r="AY50" s="680"/>
      <c r="AZ50" s="680"/>
      <c r="BA50" s="680"/>
      <c r="BB50" s="680"/>
      <c r="BC50" s="680"/>
      <c r="BD50" s="680"/>
      <c r="BE50" s="680"/>
      <c r="BF50" s="680"/>
      <c r="BG50" s="680"/>
      <c r="BH50" s="680"/>
      <c r="BI50" s="680"/>
      <c r="BJ50" s="680"/>
      <c r="BK50" s="680"/>
      <c r="BL50" s="680"/>
      <c r="BM50" s="680"/>
      <c r="BN50" s="680"/>
      <c r="BO50" s="680"/>
      <c r="BP50" s="680"/>
      <c r="BQ50" s="680"/>
      <c r="BR50" s="680"/>
      <c r="BS50" s="680"/>
      <c r="BT50" s="680"/>
      <c r="BU50" s="680"/>
      <c r="BV50" s="680"/>
      <c r="BW50" s="680"/>
      <c r="BX50" s="680"/>
      <c r="BY50" s="680"/>
      <c r="BZ50" s="680"/>
      <c r="CA50" s="680"/>
      <c r="CB50" s="680"/>
      <c r="CC50" s="680"/>
      <c r="CD50" s="681"/>
      <c r="CE50" s="681"/>
      <c r="CF50" s="681"/>
      <c r="CG50" s="681"/>
      <c r="CH50" s="681"/>
      <c r="CI50" s="681"/>
      <c r="CJ50" s="681"/>
      <c r="CK50" s="681"/>
      <c r="CL50" s="681"/>
      <c r="CM50" s="681"/>
      <c r="CN50" s="681"/>
      <c r="CO50" s="681"/>
      <c r="CP50" s="681"/>
      <c r="CQ50" s="681"/>
      <c r="CR50" s="681"/>
      <c r="CS50" s="681"/>
      <c r="CT50" s="681"/>
      <c r="CU50" s="681"/>
      <c r="CV50" s="681"/>
      <c r="CW50" s="681"/>
      <c r="CX50" s="681"/>
      <c r="CY50" s="681"/>
      <c r="CZ50" s="681"/>
      <c r="DA50" s="681"/>
      <c r="DB50" s="681"/>
      <c r="DC50" s="681"/>
      <c r="DD50" s="681"/>
      <c r="DE50" s="681"/>
      <c r="DF50" s="681"/>
      <c r="DG50" s="681"/>
      <c r="DH50" s="681"/>
      <c r="DI50" s="681"/>
      <c r="DJ50" s="681"/>
      <c r="DK50" s="681"/>
      <c r="DL50" s="681"/>
      <c r="DM50" s="681"/>
      <c r="DN50" s="681"/>
      <c r="DO50" s="681"/>
      <c r="DP50" s="681"/>
      <c r="DQ50" s="681"/>
      <c r="DR50" s="681"/>
      <c r="DS50" s="681"/>
      <c r="DT50" s="681"/>
      <c r="DU50" s="681"/>
      <c r="DV50" s="681"/>
      <c r="DW50" s="681"/>
      <c r="DX50" s="681"/>
    </row>
    <row r="51" spans="2:128" x14ac:dyDescent="0.2">
      <c r="B51" s="804"/>
      <c r="C51" s="852" t="str">
        <f>'TITLE PAGE'!B9</f>
        <v>Company:</v>
      </c>
      <c r="D51" s="852" t="str">
        <f>'TITLE PAGE'!D9</f>
        <v>Dŵr Cymru Welsh Water</v>
      </c>
      <c r="E51" s="681"/>
      <c r="F51" s="681"/>
      <c r="G51" s="681"/>
      <c r="H51" s="681"/>
      <c r="I51" s="681"/>
      <c r="J51" s="681"/>
      <c r="K51" s="681"/>
      <c r="L51" s="681"/>
      <c r="M51" s="681"/>
      <c r="N51" s="681"/>
      <c r="O51" s="681"/>
      <c r="P51" s="681"/>
      <c r="Q51" s="681"/>
      <c r="R51" s="681"/>
      <c r="S51" s="681"/>
      <c r="T51" s="681"/>
      <c r="U51" s="681"/>
      <c r="V51" s="681"/>
      <c r="W51" s="681"/>
      <c r="X51" s="681"/>
      <c r="Y51" s="681"/>
      <c r="Z51" s="681"/>
      <c r="AA51" s="681"/>
      <c r="AB51" s="681"/>
      <c r="AC51" s="681"/>
      <c r="AD51" s="681"/>
      <c r="AE51" s="681"/>
      <c r="AF51" s="681"/>
      <c r="AG51" s="681"/>
      <c r="AH51" s="681"/>
      <c r="AI51" s="681"/>
      <c r="AJ51" s="681"/>
      <c r="AK51" s="681"/>
      <c r="AL51" s="681"/>
      <c r="AM51" s="681"/>
      <c r="AN51" s="681"/>
      <c r="AO51" s="681"/>
      <c r="AP51" s="681"/>
      <c r="AQ51" s="681"/>
      <c r="AR51" s="681"/>
      <c r="AS51" s="681"/>
      <c r="AT51" s="681"/>
      <c r="AU51" s="681"/>
      <c r="AV51" s="681"/>
      <c r="AW51" s="681"/>
      <c r="AX51" s="681"/>
      <c r="AY51" s="681"/>
      <c r="AZ51" s="681"/>
      <c r="BA51" s="681"/>
      <c r="BB51" s="681"/>
      <c r="BC51" s="681"/>
      <c r="BD51" s="681"/>
      <c r="BE51" s="681"/>
      <c r="BF51" s="681"/>
      <c r="BG51" s="681"/>
      <c r="BH51" s="681"/>
      <c r="BI51" s="681"/>
      <c r="BJ51" s="681"/>
      <c r="BK51" s="681"/>
      <c r="BL51" s="681"/>
      <c r="BM51" s="681"/>
      <c r="BN51" s="681"/>
      <c r="BO51" s="681"/>
      <c r="BP51" s="681"/>
      <c r="BQ51" s="681"/>
      <c r="BR51" s="681"/>
      <c r="BS51" s="681"/>
      <c r="BT51" s="681"/>
      <c r="BU51" s="681"/>
      <c r="BV51" s="681"/>
      <c r="BW51" s="681"/>
      <c r="BX51" s="681"/>
      <c r="BY51" s="681"/>
      <c r="BZ51" s="681"/>
      <c r="CA51" s="681"/>
      <c r="CB51" s="681"/>
      <c r="CC51" s="681"/>
      <c r="CD51" s="681"/>
      <c r="CE51" s="681"/>
      <c r="CF51" s="681"/>
      <c r="CG51" s="681"/>
      <c r="CH51" s="681"/>
      <c r="CI51" s="681"/>
      <c r="CJ51" s="681"/>
      <c r="CK51" s="681"/>
      <c r="CL51" s="681"/>
      <c r="CM51" s="681"/>
      <c r="CN51" s="681"/>
      <c r="CO51" s="681"/>
      <c r="CP51" s="681"/>
      <c r="CQ51" s="681"/>
      <c r="CR51" s="681"/>
      <c r="CS51" s="681"/>
      <c r="CT51" s="681"/>
      <c r="CU51" s="681"/>
      <c r="CV51" s="681"/>
      <c r="CW51" s="681"/>
      <c r="CX51" s="681"/>
      <c r="CY51" s="681"/>
      <c r="CZ51" s="681"/>
      <c r="DA51" s="681"/>
      <c r="DB51" s="681"/>
      <c r="DC51" s="681"/>
      <c r="DD51" s="681"/>
      <c r="DE51" s="681"/>
      <c r="DF51" s="681"/>
      <c r="DG51" s="681"/>
      <c r="DH51" s="681"/>
      <c r="DI51" s="681"/>
      <c r="DJ51" s="681"/>
      <c r="DK51" s="681"/>
      <c r="DL51" s="681"/>
      <c r="DM51" s="681"/>
      <c r="DN51" s="681"/>
      <c r="DO51" s="681"/>
      <c r="DP51" s="681"/>
      <c r="DQ51" s="681"/>
      <c r="DR51" s="681"/>
      <c r="DS51" s="681"/>
      <c r="DT51" s="681"/>
      <c r="DU51" s="681"/>
      <c r="DV51" s="681"/>
      <c r="DW51" s="681"/>
      <c r="DX51" s="681"/>
    </row>
    <row r="52" spans="2:128" x14ac:dyDescent="0.2">
      <c r="B52" s="805"/>
      <c r="C52" s="852" t="str">
        <f>'TITLE PAGE'!B10</f>
        <v>Resource Zone Name:</v>
      </c>
      <c r="D52" s="852" t="str">
        <f>'TITLE PAGE'!D10</f>
        <v>Whitbourne</v>
      </c>
      <c r="E52" s="680"/>
      <c r="F52" s="680"/>
      <c r="G52" s="680"/>
      <c r="H52" s="680"/>
      <c r="I52" s="680"/>
      <c r="J52" s="680"/>
      <c r="K52" s="680"/>
      <c r="L52" s="680"/>
      <c r="M52" s="680"/>
      <c r="N52" s="680"/>
      <c r="O52" s="680"/>
      <c r="P52" s="680"/>
      <c r="Q52" s="680"/>
      <c r="R52" s="680"/>
      <c r="S52" s="681"/>
      <c r="T52" s="681"/>
      <c r="U52" s="680"/>
      <c r="V52" s="680"/>
      <c r="W52" s="680"/>
      <c r="X52" s="680"/>
      <c r="Y52" s="680"/>
      <c r="Z52" s="680"/>
      <c r="AA52" s="680"/>
      <c r="AB52" s="680"/>
      <c r="AC52" s="680"/>
      <c r="AD52" s="680"/>
      <c r="AE52" s="680"/>
      <c r="AF52" s="680"/>
      <c r="AG52" s="680"/>
      <c r="AH52" s="680"/>
      <c r="AI52" s="680"/>
      <c r="AJ52" s="680"/>
      <c r="AK52" s="680"/>
      <c r="AL52" s="680"/>
      <c r="AM52" s="680"/>
      <c r="AN52" s="680"/>
      <c r="AO52" s="680"/>
      <c r="AP52" s="680"/>
      <c r="AQ52" s="680"/>
      <c r="AR52" s="680"/>
      <c r="AS52" s="680"/>
      <c r="AT52" s="680"/>
      <c r="AU52" s="680"/>
      <c r="AV52" s="680"/>
      <c r="AW52" s="680"/>
      <c r="AX52" s="680"/>
      <c r="AY52" s="680"/>
      <c r="AZ52" s="680"/>
      <c r="BA52" s="680"/>
      <c r="BB52" s="680"/>
      <c r="BC52" s="680"/>
      <c r="BD52" s="680"/>
      <c r="BE52" s="680"/>
      <c r="BF52" s="680"/>
      <c r="BG52" s="680"/>
      <c r="BH52" s="680"/>
      <c r="BI52" s="680"/>
      <c r="BJ52" s="680"/>
      <c r="BK52" s="680"/>
      <c r="BL52" s="680"/>
      <c r="BM52" s="680"/>
      <c r="BN52" s="680"/>
      <c r="BO52" s="680"/>
      <c r="BP52" s="680"/>
      <c r="BQ52" s="680"/>
      <c r="BR52" s="680"/>
      <c r="BS52" s="680"/>
      <c r="BT52" s="680"/>
      <c r="BU52" s="680"/>
      <c r="BV52" s="680"/>
      <c r="BW52" s="680"/>
      <c r="BX52" s="680"/>
      <c r="BY52" s="680"/>
      <c r="BZ52" s="680"/>
      <c r="CA52" s="680"/>
      <c r="CB52" s="680"/>
      <c r="CC52" s="680"/>
      <c r="CD52" s="681"/>
      <c r="CE52" s="681"/>
      <c r="CF52" s="681"/>
      <c r="CG52" s="681"/>
      <c r="CH52" s="681"/>
      <c r="CI52" s="681"/>
      <c r="CJ52" s="681"/>
      <c r="CK52" s="681"/>
      <c r="CL52" s="681"/>
      <c r="CM52" s="681"/>
      <c r="CN52" s="681"/>
      <c r="CO52" s="681"/>
      <c r="CP52" s="681"/>
      <c r="CQ52" s="681"/>
      <c r="CR52" s="681"/>
      <c r="CS52" s="681"/>
      <c r="CT52" s="681"/>
      <c r="CU52" s="681"/>
      <c r="CV52" s="681"/>
      <c r="CW52" s="681"/>
      <c r="CX52" s="681"/>
      <c r="CY52" s="681"/>
      <c r="CZ52" s="681"/>
      <c r="DA52" s="681"/>
      <c r="DB52" s="681"/>
      <c r="DC52" s="681"/>
      <c r="DD52" s="681"/>
      <c r="DE52" s="681"/>
      <c r="DF52" s="681"/>
      <c r="DG52" s="681"/>
      <c r="DH52" s="681"/>
      <c r="DI52" s="681"/>
      <c r="DJ52" s="681"/>
      <c r="DK52" s="681"/>
      <c r="DL52" s="681"/>
      <c r="DM52" s="681"/>
      <c r="DN52" s="681"/>
      <c r="DO52" s="681"/>
      <c r="DP52" s="681"/>
      <c r="DQ52" s="681"/>
      <c r="DR52" s="681"/>
      <c r="DS52" s="681"/>
      <c r="DT52" s="681"/>
      <c r="DU52" s="681"/>
      <c r="DV52" s="681"/>
      <c r="DW52" s="681"/>
      <c r="DX52" s="681"/>
    </row>
    <row r="53" spans="2:128" x14ac:dyDescent="0.2">
      <c r="B53" s="805"/>
      <c r="C53" s="852" t="str">
        <f>'TITLE PAGE'!B11</f>
        <v>Resource Zone Number:</v>
      </c>
      <c r="D53" s="877">
        <f>'TITLE PAGE'!D11</f>
        <v>8111</v>
      </c>
      <c r="E53" s="680"/>
      <c r="F53" s="680"/>
      <c r="G53" s="680"/>
      <c r="H53" s="680"/>
      <c r="I53" s="680"/>
      <c r="J53" s="680"/>
      <c r="K53" s="680"/>
      <c r="L53" s="680"/>
      <c r="M53" s="680"/>
      <c r="N53" s="680"/>
      <c r="O53" s="680"/>
      <c r="P53" s="680"/>
      <c r="Q53" s="680"/>
      <c r="R53" s="680"/>
      <c r="S53" s="681"/>
      <c r="T53" s="681"/>
      <c r="U53" s="680"/>
      <c r="V53" s="680"/>
      <c r="W53" s="680"/>
      <c r="X53" s="680"/>
      <c r="Y53" s="680"/>
      <c r="Z53" s="680"/>
      <c r="AA53" s="680"/>
      <c r="AB53" s="680"/>
      <c r="AC53" s="680"/>
      <c r="AD53" s="680"/>
      <c r="AE53" s="680"/>
      <c r="AF53" s="680"/>
      <c r="AG53" s="680"/>
      <c r="AH53" s="680"/>
      <c r="AI53" s="680"/>
      <c r="AJ53" s="680"/>
      <c r="AK53" s="680"/>
      <c r="AL53" s="680"/>
      <c r="AM53" s="680"/>
      <c r="AN53" s="680"/>
      <c r="AO53" s="680"/>
      <c r="AP53" s="680"/>
      <c r="AQ53" s="680"/>
      <c r="AR53" s="680"/>
      <c r="AS53" s="680"/>
      <c r="AT53" s="680"/>
      <c r="AU53" s="680"/>
      <c r="AV53" s="680"/>
      <c r="AW53" s="680"/>
      <c r="AX53" s="680"/>
      <c r="AY53" s="680"/>
      <c r="AZ53" s="680"/>
      <c r="BA53" s="680"/>
      <c r="BB53" s="680"/>
      <c r="BC53" s="680"/>
      <c r="BD53" s="680"/>
      <c r="BE53" s="680"/>
      <c r="BF53" s="680"/>
      <c r="BG53" s="680"/>
      <c r="BH53" s="680"/>
      <c r="BI53" s="680"/>
      <c r="BJ53" s="680"/>
      <c r="BK53" s="680"/>
      <c r="BL53" s="680"/>
      <c r="BM53" s="680"/>
      <c r="BN53" s="680"/>
      <c r="BO53" s="680"/>
      <c r="BP53" s="680"/>
      <c r="BQ53" s="680"/>
      <c r="BR53" s="680"/>
      <c r="BS53" s="680"/>
      <c r="BT53" s="680"/>
      <c r="BU53" s="680"/>
      <c r="BV53" s="680"/>
      <c r="BW53" s="680"/>
      <c r="BX53" s="680"/>
      <c r="BY53" s="680"/>
      <c r="BZ53" s="680"/>
      <c r="CA53" s="680"/>
      <c r="CB53" s="680"/>
      <c r="CC53" s="680"/>
      <c r="CD53" s="681"/>
      <c r="CE53" s="681"/>
      <c r="CF53" s="681"/>
      <c r="CG53" s="681"/>
      <c r="CH53" s="681"/>
      <c r="CI53" s="681"/>
      <c r="CJ53" s="681"/>
      <c r="CK53" s="681"/>
      <c r="CL53" s="681"/>
      <c r="CM53" s="681"/>
      <c r="CN53" s="681"/>
      <c r="CO53" s="681"/>
      <c r="CP53" s="681"/>
      <c r="CQ53" s="681"/>
      <c r="CR53" s="681"/>
      <c r="CS53" s="681"/>
      <c r="CT53" s="681"/>
      <c r="CU53" s="681"/>
      <c r="CV53" s="681"/>
      <c r="CW53" s="681"/>
      <c r="CX53" s="681"/>
      <c r="CY53" s="681"/>
      <c r="CZ53" s="681"/>
      <c r="DA53" s="681"/>
      <c r="DB53" s="681"/>
      <c r="DC53" s="681"/>
      <c r="DD53" s="681"/>
      <c r="DE53" s="681"/>
      <c r="DF53" s="681"/>
      <c r="DG53" s="681"/>
      <c r="DH53" s="681"/>
      <c r="DI53" s="681"/>
      <c r="DJ53" s="681"/>
      <c r="DK53" s="681"/>
      <c r="DL53" s="681"/>
      <c r="DM53" s="681"/>
      <c r="DN53" s="681"/>
      <c r="DO53" s="681"/>
      <c r="DP53" s="681"/>
      <c r="DQ53" s="681"/>
      <c r="DR53" s="681"/>
      <c r="DS53" s="681"/>
      <c r="DT53" s="681"/>
      <c r="DU53" s="681"/>
      <c r="DV53" s="681"/>
      <c r="DW53" s="681"/>
      <c r="DX53" s="681"/>
    </row>
    <row r="54" spans="2:128" x14ac:dyDescent="0.2">
      <c r="B54" s="805"/>
      <c r="C54" s="852" t="str">
        <f>'TITLE PAGE'!B12</f>
        <v xml:space="preserve">Planning Scenario Name:                                                                     </v>
      </c>
      <c r="D54" s="852" t="str">
        <f>'TITLE PAGE'!D12</f>
        <v>Dry Year Annual Average</v>
      </c>
      <c r="E54" s="680"/>
      <c r="F54" s="680"/>
      <c r="G54" s="680"/>
      <c r="H54" s="680"/>
      <c r="I54" s="680"/>
      <c r="J54" s="680"/>
      <c r="K54" s="680"/>
      <c r="L54" s="680"/>
      <c r="M54" s="680"/>
      <c r="N54" s="680"/>
      <c r="O54" s="680"/>
      <c r="P54" s="680"/>
      <c r="Q54" s="680"/>
      <c r="R54" s="680"/>
      <c r="S54" s="681"/>
      <c r="T54" s="681"/>
      <c r="U54" s="680"/>
      <c r="V54" s="680"/>
      <c r="W54" s="680"/>
      <c r="X54" s="680"/>
      <c r="Y54" s="680"/>
      <c r="Z54" s="680"/>
      <c r="AA54" s="680"/>
      <c r="AB54" s="680"/>
      <c r="AC54" s="680"/>
      <c r="AD54" s="680"/>
      <c r="AE54" s="680"/>
      <c r="AF54" s="680"/>
      <c r="AG54" s="680"/>
      <c r="AH54" s="680"/>
      <c r="AI54" s="680"/>
      <c r="AJ54" s="680"/>
      <c r="AK54" s="680"/>
      <c r="AL54" s="680"/>
      <c r="AM54" s="680"/>
      <c r="AN54" s="680"/>
      <c r="AO54" s="680"/>
      <c r="AP54" s="680"/>
      <c r="AQ54" s="680"/>
      <c r="AR54" s="680"/>
      <c r="AS54" s="680"/>
      <c r="AT54" s="680"/>
      <c r="AU54" s="680"/>
      <c r="AV54" s="680"/>
      <c r="AW54" s="680"/>
      <c r="AX54" s="680"/>
      <c r="AY54" s="680"/>
      <c r="AZ54" s="680"/>
      <c r="BA54" s="680"/>
      <c r="BB54" s="680"/>
      <c r="BC54" s="680"/>
      <c r="BD54" s="680"/>
      <c r="BE54" s="680"/>
      <c r="BF54" s="680"/>
      <c r="BG54" s="680"/>
      <c r="BH54" s="680"/>
      <c r="BI54" s="680"/>
      <c r="BJ54" s="680"/>
      <c r="BK54" s="680"/>
      <c r="BL54" s="680"/>
      <c r="BM54" s="680"/>
      <c r="BN54" s="680"/>
      <c r="BO54" s="680"/>
      <c r="BP54" s="680"/>
      <c r="BQ54" s="680"/>
      <c r="BR54" s="680"/>
      <c r="BS54" s="680"/>
      <c r="BT54" s="680"/>
      <c r="BU54" s="680"/>
      <c r="BV54" s="680"/>
      <c r="BW54" s="680"/>
      <c r="BX54" s="680"/>
      <c r="BY54" s="680"/>
      <c r="BZ54" s="680"/>
      <c r="CA54" s="680"/>
      <c r="CB54" s="680"/>
      <c r="CC54" s="680"/>
      <c r="CD54" s="681"/>
      <c r="CE54" s="681"/>
      <c r="CF54" s="681"/>
      <c r="CG54" s="681"/>
      <c r="CH54" s="681"/>
      <c r="CI54" s="681"/>
      <c r="CJ54" s="681"/>
      <c r="CK54" s="681"/>
      <c r="CL54" s="681"/>
      <c r="CM54" s="681"/>
      <c r="CN54" s="681"/>
      <c r="CO54" s="681"/>
      <c r="CP54" s="681"/>
      <c r="CQ54" s="681"/>
      <c r="CR54" s="681"/>
      <c r="CS54" s="681"/>
      <c r="CT54" s="681"/>
      <c r="CU54" s="681"/>
      <c r="CV54" s="681"/>
      <c r="CW54" s="681"/>
      <c r="CX54" s="681"/>
      <c r="CY54" s="681"/>
      <c r="CZ54" s="681"/>
      <c r="DA54" s="681"/>
      <c r="DB54" s="681"/>
      <c r="DC54" s="681"/>
      <c r="DD54" s="681"/>
      <c r="DE54" s="681"/>
      <c r="DF54" s="681"/>
      <c r="DG54" s="681"/>
      <c r="DH54" s="681"/>
      <c r="DI54" s="681"/>
      <c r="DJ54" s="681"/>
      <c r="DK54" s="681"/>
      <c r="DL54" s="681"/>
      <c r="DM54" s="681"/>
      <c r="DN54" s="681"/>
      <c r="DO54" s="681"/>
      <c r="DP54" s="681"/>
      <c r="DQ54" s="681"/>
      <c r="DR54" s="681"/>
      <c r="DS54" s="681"/>
      <c r="DT54" s="681"/>
      <c r="DU54" s="681"/>
      <c r="DV54" s="681"/>
      <c r="DW54" s="681"/>
      <c r="DX54" s="681"/>
    </row>
    <row r="55" spans="2:128" x14ac:dyDescent="0.2">
      <c r="B55" s="805"/>
      <c r="C55" s="852" t="str">
        <f>'TITLE PAGE'!B13</f>
        <v xml:space="preserve">Chosen Level of Service:  </v>
      </c>
      <c r="D55" s="852" t="str">
        <f>'TITLE PAGE'!D13</f>
        <v>1 in 20</v>
      </c>
      <c r="E55" s="680"/>
      <c r="F55" s="680"/>
      <c r="G55" s="680"/>
      <c r="H55" s="680"/>
      <c r="I55" s="680"/>
      <c r="J55" s="680"/>
      <c r="K55" s="680"/>
      <c r="L55" s="680"/>
      <c r="M55" s="680"/>
      <c r="N55" s="680"/>
      <c r="O55" s="680"/>
      <c r="P55" s="680"/>
      <c r="Q55" s="680"/>
      <c r="R55" s="680"/>
      <c r="S55" s="681"/>
      <c r="T55" s="681"/>
      <c r="U55" s="680"/>
      <c r="V55" s="680"/>
      <c r="W55" s="680"/>
      <c r="X55" s="680"/>
      <c r="Y55" s="680"/>
      <c r="Z55" s="680"/>
      <c r="AA55" s="680"/>
      <c r="AB55" s="680"/>
      <c r="AC55" s="680"/>
      <c r="AD55" s="680"/>
      <c r="AE55" s="680"/>
      <c r="AF55" s="680"/>
      <c r="AG55" s="680"/>
      <c r="AH55" s="680"/>
      <c r="AI55" s="680"/>
      <c r="AJ55" s="680"/>
      <c r="AK55" s="680"/>
      <c r="AL55" s="680"/>
      <c r="AM55" s="680"/>
      <c r="AN55" s="680"/>
      <c r="AO55" s="680"/>
      <c r="AP55" s="680"/>
      <c r="AQ55" s="680"/>
      <c r="AR55" s="680"/>
      <c r="AS55" s="680"/>
      <c r="AT55" s="680"/>
      <c r="AU55" s="680"/>
      <c r="AV55" s="680"/>
      <c r="AW55" s="680"/>
      <c r="AX55" s="680"/>
      <c r="AY55" s="680"/>
      <c r="AZ55" s="680"/>
      <c r="BA55" s="680"/>
      <c r="BB55" s="680"/>
      <c r="BC55" s="680"/>
      <c r="BD55" s="680"/>
      <c r="BE55" s="680"/>
      <c r="BF55" s="680"/>
      <c r="BG55" s="680"/>
      <c r="BH55" s="680"/>
      <c r="BI55" s="680"/>
      <c r="BJ55" s="680"/>
      <c r="BK55" s="680"/>
      <c r="BL55" s="680"/>
      <c r="BM55" s="680"/>
      <c r="BN55" s="680"/>
      <c r="BO55" s="680"/>
      <c r="BP55" s="680"/>
      <c r="BQ55" s="680"/>
      <c r="BR55" s="680"/>
      <c r="BS55" s="680"/>
      <c r="BT55" s="680"/>
      <c r="BU55" s="680"/>
      <c r="BV55" s="680"/>
      <c r="BW55" s="680"/>
      <c r="BX55" s="680"/>
      <c r="BY55" s="680"/>
      <c r="BZ55" s="680"/>
      <c r="CA55" s="680"/>
      <c r="CB55" s="680"/>
      <c r="CC55" s="680"/>
      <c r="CD55" s="681"/>
      <c r="CE55" s="681"/>
      <c r="CF55" s="681"/>
      <c r="CG55" s="681"/>
      <c r="CH55" s="681"/>
      <c r="CI55" s="681"/>
      <c r="CJ55" s="681"/>
      <c r="CK55" s="681"/>
      <c r="CL55" s="681"/>
      <c r="CM55" s="681"/>
      <c r="CN55" s="681"/>
      <c r="CO55" s="681"/>
      <c r="CP55" s="681"/>
      <c r="CQ55" s="681"/>
      <c r="CR55" s="681"/>
      <c r="CS55" s="681"/>
      <c r="CT55" s="681"/>
      <c r="CU55" s="681"/>
      <c r="CV55" s="681"/>
      <c r="CW55" s="681"/>
      <c r="CX55" s="681"/>
      <c r="CY55" s="681"/>
      <c r="CZ55" s="681"/>
      <c r="DA55" s="681"/>
      <c r="DB55" s="681"/>
      <c r="DC55" s="681"/>
      <c r="DD55" s="681"/>
      <c r="DE55" s="681"/>
      <c r="DF55" s="681"/>
      <c r="DG55" s="681"/>
      <c r="DH55" s="681"/>
      <c r="DI55" s="681"/>
      <c r="DJ55" s="681"/>
      <c r="DK55" s="681"/>
      <c r="DL55" s="681"/>
      <c r="DM55" s="681"/>
      <c r="DN55" s="681"/>
      <c r="DO55" s="681"/>
      <c r="DP55" s="681"/>
      <c r="DQ55" s="681"/>
      <c r="DR55" s="681"/>
      <c r="DS55" s="681"/>
      <c r="DT55" s="681"/>
      <c r="DU55" s="681"/>
      <c r="DV55" s="681"/>
      <c r="DW55" s="681"/>
      <c r="DX55" s="681"/>
    </row>
    <row r="56" spans="2:128" x14ac:dyDescent="0.2">
      <c r="B56" s="805"/>
      <c r="C56" s="806"/>
      <c r="D56" s="807"/>
      <c r="E56" s="681"/>
      <c r="F56" s="681"/>
      <c r="G56" s="681"/>
      <c r="H56" s="681"/>
      <c r="I56" s="681"/>
      <c r="J56" s="681"/>
      <c r="K56" s="681"/>
      <c r="L56" s="681"/>
      <c r="M56" s="681"/>
      <c r="N56" s="681"/>
      <c r="O56" s="681"/>
      <c r="P56" s="681"/>
      <c r="Q56" s="681"/>
      <c r="R56" s="681"/>
      <c r="S56" s="681"/>
      <c r="T56" s="681"/>
      <c r="U56" s="681"/>
      <c r="V56" s="681"/>
      <c r="W56" s="681"/>
      <c r="X56" s="681"/>
      <c r="Y56" s="681"/>
      <c r="Z56" s="681"/>
      <c r="AA56" s="681"/>
      <c r="AB56" s="681"/>
      <c r="AC56" s="681"/>
      <c r="AD56" s="681"/>
      <c r="AE56" s="681"/>
      <c r="AF56" s="681"/>
      <c r="AG56" s="681"/>
      <c r="AH56" s="681"/>
      <c r="AI56" s="681"/>
      <c r="AJ56" s="681"/>
      <c r="AK56" s="681"/>
      <c r="AL56" s="681"/>
      <c r="AM56" s="681"/>
      <c r="AN56" s="681"/>
      <c r="AO56" s="681"/>
      <c r="AP56" s="681"/>
      <c r="AQ56" s="681"/>
      <c r="AR56" s="681"/>
      <c r="AS56" s="681"/>
      <c r="AT56" s="681"/>
      <c r="AU56" s="681"/>
      <c r="AV56" s="681"/>
      <c r="AW56" s="681"/>
      <c r="AX56" s="681"/>
      <c r="AY56" s="681"/>
      <c r="AZ56" s="681"/>
      <c r="BA56" s="681"/>
      <c r="BB56" s="681"/>
      <c r="BC56" s="681"/>
      <c r="BD56" s="681"/>
      <c r="BE56" s="681"/>
      <c r="BF56" s="681"/>
      <c r="BG56" s="681"/>
      <c r="BH56" s="681"/>
      <c r="BI56" s="681"/>
      <c r="BJ56" s="681"/>
      <c r="BK56" s="681"/>
      <c r="BL56" s="681"/>
      <c r="BM56" s="681"/>
      <c r="BN56" s="681"/>
      <c r="BO56" s="681"/>
      <c r="BP56" s="681"/>
      <c r="BQ56" s="681"/>
      <c r="BR56" s="681"/>
      <c r="BS56" s="681"/>
      <c r="BT56" s="681"/>
      <c r="BU56" s="681"/>
      <c r="BV56" s="681"/>
      <c r="BW56" s="681"/>
      <c r="BX56" s="681"/>
      <c r="BY56" s="681"/>
      <c r="BZ56" s="681"/>
      <c r="CA56" s="681"/>
      <c r="CB56" s="681"/>
      <c r="CC56" s="681"/>
      <c r="CD56" s="681"/>
      <c r="CE56" s="681"/>
      <c r="CF56" s="681"/>
      <c r="CG56" s="681"/>
      <c r="CH56" s="681"/>
      <c r="CI56" s="681"/>
      <c r="CJ56" s="681"/>
      <c r="CK56" s="681"/>
      <c r="CL56" s="681"/>
      <c r="CM56" s="681"/>
      <c r="CN56" s="681"/>
      <c r="CO56" s="681"/>
      <c r="CP56" s="681"/>
      <c r="CQ56" s="681"/>
      <c r="CR56" s="681"/>
      <c r="CS56" s="681"/>
      <c r="CT56" s="681"/>
      <c r="CU56" s="681"/>
      <c r="CV56" s="681"/>
      <c r="CW56" s="681"/>
      <c r="CX56" s="681"/>
      <c r="CY56" s="681"/>
      <c r="CZ56" s="681"/>
      <c r="DA56" s="681"/>
      <c r="DB56" s="681"/>
      <c r="DC56" s="681"/>
      <c r="DD56" s="681"/>
      <c r="DE56" s="681"/>
      <c r="DF56" s="681"/>
      <c r="DG56" s="681"/>
      <c r="DH56" s="681"/>
      <c r="DI56" s="681"/>
      <c r="DJ56" s="681"/>
      <c r="DK56" s="681"/>
      <c r="DL56" s="681"/>
      <c r="DM56" s="681"/>
      <c r="DN56" s="681"/>
      <c r="DO56" s="681"/>
      <c r="DP56" s="681"/>
      <c r="DQ56" s="681"/>
      <c r="DR56" s="681"/>
      <c r="DS56" s="681"/>
      <c r="DT56" s="681"/>
      <c r="DU56" s="681"/>
      <c r="DV56" s="681"/>
      <c r="DW56" s="681"/>
      <c r="DX56" s="681"/>
    </row>
    <row r="57" spans="2:128" x14ac:dyDescent="0.2">
      <c r="B57" s="805"/>
      <c r="C57" s="806"/>
      <c r="D57" s="807"/>
      <c r="E57" s="680"/>
      <c r="F57" s="680"/>
      <c r="G57" s="680"/>
      <c r="H57" s="680"/>
      <c r="I57" s="680"/>
      <c r="J57" s="680"/>
      <c r="K57" s="680"/>
      <c r="L57" s="680"/>
      <c r="M57" s="680"/>
      <c r="N57" s="680"/>
      <c r="O57" s="680"/>
      <c r="P57" s="680"/>
      <c r="Q57" s="680"/>
      <c r="R57" s="680"/>
      <c r="S57" s="681"/>
      <c r="T57" s="681"/>
      <c r="U57" s="680"/>
      <c r="V57" s="680"/>
      <c r="W57" s="680"/>
      <c r="X57" s="680"/>
      <c r="Y57" s="680"/>
      <c r="Z57" s="680"/>
      <c r="AA57" s="680"/>
      <c r="AB57" s="680"/>
      <c r="AC57" s="680"/>
      <c r="AD57" s="680"/>
      <c r="AE57" s="680"/>
      <c r="AF57" s="680"/>
      <c r="AG57" s="680"/>
      <c r="AH57" s="680"/>
      <c r="AI57" s="680"/>
      <c r="AJ57" s="680"/>
      <c r="AK57" s="680"/>
      <c r="AL57" s="680"/>
      <c r="AM57" s="680"/>
      <c r="AN57" s="680"/>
      <c r="AO57" s="680"/>
      <c r="AP57" s="680"/>
      <c r="AQ57" s="680"/>
      <c r="AR57" s="680"/>
      <c r="AS57" s="680"/>
      <c r="AT57" s="680"/>
      <c r="AU57" s="680"/>
      <c r="AV57" s="680"/>
      <c r="AW57" s="680"/>
      <c r="AX57" s="680"/>
      <c r="AY57" s="680"/>
      <c r="AZ57" s="680"/>
      <c r="BA57" s="680"/>
      <c r="BB57" s="680"/>
      <c r="BC57" s="680"/>
      <c r="BD57" s="680"/>
      <c r="BE57" s="680"/>
      <c r="BF57" s="680"/>
      <c r="BG57" s="680"/>
      <c r="BH57" s="680"/>
      <c r="BI57" s="680"/>
      <c r="BJ57" s="680"/>
      <c r="BK57" s="680"/>
      <c r="BL57" s="680"/>
      <c r="BM57" s="680"/>
      <c r="BN57" s="680"/>
      <c r="BO57" s="680"/>
      <c r="BP57" s="680"/>
      <c r="BQ57" s="680"/>
      <c r="BR57" s="680"/>
      <c r="BS57" s="680"/>
      <c r="BT57" s="680"/>
      <c r="BU57" s="680"/>
      <c r="BV57" s="680"/>
      <c r="BW57" s="680"/>
      <c r="BX57" s="680"/>
      <c r="BY57" s="680"/>
      <c r="BZ57" s="680"/>
      <c r="CA57" s="680"/>
      <c r="CB57" s="680"/>
      <c r="CC57" s="680"/>
      <c r="CD57" s="681"/>
      <c r="CE57" s="681"/>
      <c r="CF57" s="681"/>
      <c r="CG57" s="681"/>
      <c r="CH57" s="681"/>
      <c r="CI57" s="681"/>
      <c r="CJ57" s="681"/>
      <c r="CK57" s="681"/>
      <c r="CL57" s="681"/>
      <c r="CM57" s="681"/>
      <c r="CN57" s="681"/>
      <c r="CO57" s="681"/>
      <c r="CP57" s="681"/>
      <c r="CQ57" s="681"/>
      <c r="CR57" s="681"/>
      <c r="CS57" s="681"/>
      <c r="CT57" s="681"/>
      <c r="CU57" s="681"/>
      <c r="CV57" s="681"/>
      <c r="CW57" s="681"/>
      <c r="CX57" s="681"/>
      <c r="CY57" s="681"/>
      <c r="CZ57" s="681"/>
      <c r="DA57" s="681"/>
      <c r="DB57" s="681"/>
      <c r="DC57" s="681"/>
      <c r="DD57" s="681"/>
      <c r="DE57" s="681"/>
      <c r="DF57" s="681"/>
      <c r="DG57" s="681"/>
      <c r="DH57" s="681"/>
      <c r="DI57" s="681"/>
      <c r="DJ57" s="681"/>
      <c r="DK57" s="681"/>
      <c r="DL57" s="681"/>
      <c r="DM57" s="681"/>
      <c r="DN57" s="681"/>
      <c r="DO57" s="681"/>
      <c r="DP57" s="681"/>
      <c r="DQ57" s="681"/>
      <c r="DR57" s="681"/>
      <c r="DS57" s="681"/>
      <c r="DT57" s="681"/>
      <c r="DU57" s="681"/>
      <c r="DV57" s="681"/>
      <c r="DW57" s="681"/>
      <c r="DX57" s="681"/>
    </row>
    <row r="58" spans="2:128" x14ac:dyDescent="0.2">
      <c r="B58" s="808"/>
      <c r="C58" s="809"/>
      <c r="D58" s="809"/>
      <c r="E58" s="809"/>
      <c r="F58" s="809"/>
      <c r="G58" s="809"/>
      <c r="H58" s="809"/>
      <c r="I58" s="809"/>
      <c r="J58" s="809"/>
      <c r="K58" s="809"/>
      <c r="L58" s="809"/>
      <c r="M58" s="809"/>
      <c r="N58" s="809"/>
      <c r="O58" s="809"/>
      <c r="P58" s="809"/>
      <c r="Q58" s="809"/>
      <c r="R58" s="809"/>
      <c r="S58" s="809"/>
      <c r="T58" s="809"/>
      <c r="U58" s="809"/>
      <c r="V58" s="809"/>
      <c r="W58" s="809"/>
      <c r="X58" s="809"/>
      <c r="Y58" s="809"/>
      <c r="Z58" s="809"/>
      <c r="AA58" s="809"/>
      <c r="AB58" s="809"/>
      <c r="AC58" s="809"/>
      <c r="AD58" s="809"/>
      <c r="AE58" s="809"/>
      <c r="AF58" s="809"/>
      <c r="AG58" s="809"/>
      <c r="AH58" s="809"/>
      <c r="AI58" s="809"/>
      <c r="AJ58" s="809"/>
      <c r="AK58" s="809"/>
      <c r="AL58" s="809"/>
      <c r="AM58" s="809"/>
      <c r="AN58" s="809"/>
      <c r="AO58" s="809"/>
      <c r="AP58" s="809"/>
      <c r="AQ58" s="809"/>
      <c r="AR58" s="809"/>
      <c r="AS58" s="809"/>
      <c r="AT58" s="809"/>
      <c r="AU58" s="809"/>
      <c r="AV58" s="809"/>
      <c r="AW58" s="809"/>
      <c r="AX58" s="809"/>
      <c r="AY58" s="809"/>
      <c r="AZ58" s="809"/>
      <c r="BA58" s="809"/>
      <c r="BB58" s="809"/>
      <c r="BC58" s="809"/>
      <c r="BD58" s="809"/>
      <c r="BE58" s="809"/>
      <c r="BF58" s="809"/>
      <c r="BG58" s="809"/>
      <c r="BH58" s="809"/>
      <c r="BI58" s="809"/>
      <c r="BJ58" s="809"/>
      <c r="BK58" s="809"/>
      <c r="BL58" s="809"/>
      <c r="BM58" s="809"/>
      <c r="BN58" s="809"/>
      <c r="BO58" s="809"/>
      <c r="BP58" s="809"/>
      <c r="BQ58" s="809"/>
      <c r="BR58" s="809"/>
      <c r="BS58" s="809"/>
      <c r="BT58" s="809"/>
      <c r="BU58" s="809"/>
      <c r="BV58" s="809"/>
      <c r="BW58" s="809"/>
      <c r="BX58" s="809"/>
      <c r="BY58" s="809"/>
      <c r="BZ58" s="809"/>
      <c r="CA58" s="809"/>
      <c r="CB58" s="809"/>
      <c r="CC58" s="809"/>
      <c r="CD58" s="809"/>
      <c r="CE58" s="809"/>
      <c r="CF58" s="809"/>
      <c r="CG58" s="809"/>
      <c r="CH58" s="809"/>
      <c r="CI58" s="809"/>
      <c r="CJ58" s="809"/>
      <c r="CK58" s="809"/>
      <c r="CL58" s="809"/>
      <c r="CM58" s="809"/>
      <c r="CN58" s="809"/>
      <c r="CO58" s="809"/>
      <c r="CP58" s="809"/>
      <c r="CQ58" s="809"/>
      <c r="CR58" s="809"/>
      <c r="CS58" s="809"/>
      <c r="CT58" s="809"/>
      <c r="CU58" s="809"/>
      <c r="CV58" s="809"/>
      <c r="CW58" s="809"/>
      <c r="CX58" s="809"/>
      <c r="CY58" s="809"/>
      <c r="CZ58" s="809"/>
      <c r="DA58" s="809"/>
      <c r="DB58" s="809"/>
      <c r="DC58" s="809"/>
      <c r="DD58" s="809"/>
      <c r="DE58" s="809"/>
      <c r="DF58" s="809"/>
      <c r="DG58" s="809"/>
      <c r="DH58" s="809"/>
      <c r="DI58" s="809"/>
      <c r="DJ58" s="809"/>
      <c r="DK58" s="809"/>
      <c r="DL58" s="809"/>
      <c r="DM58" s="809"/>
      <c r="DN58" s="809"/>
      <c r="DO58" s="809"/>
      <c r="DP58" s="809"/>
      <c r="DQ58" s="809"/>
      <c r="DR58" s="809"/>
      <c r="DS58" s="809"/>
      <c r="DT58" s="809"/>
      <c r="DU58" s="809"/>
      <c r="DV58" s="809"/>
      <c r="DW58" s="809"/>
      <c r="DX58" s="809"/>
    </row>
    <row r="59" spans="2:128" x14ac:dyDescent="0.2">
      <c r="B59" s="808"/>
      <c r="C59" s="809"/>
      <c r="D59" s="809"/>
      <c r="E59" s="809"/>
      <c r="F59" s="809"/>
      <c r="G59" s="809"/>
      <c r="H59" s="809"/>
      <c r="I59" s="809"/>
      <c r="J59" s="809"/>
      <c r="K59" s="809"/>
      <c r="L59" s="809"/>
      <c r="M59" s="809"/>
      <c r="N59" s="809"/>
      <c r="O59" s="809"/>
      <c r="P59" s="809"/>
      <c r="Q59" s="809"/>
      <c r="R59" s="809"/>
      <c r="S59" s="809"/>
      <c r="T59" s="809"/>
      <c r="U59" s="809"/>
      <c r="V59" s="809"/>
      <c r="W59" s="809"/>
      <c r="X59" s="809"/>
      <c r="Y59" s="809"/>
      <c r="Z59" s="809"/>
      <c r="AA59" s="809"/>
      <c r="AB59" s="809"/>
      <c r="AC59" s="809"/>
      <c r="AD59" s="809"/>
      <c r="AE59" s="809"/>
      <c r="AF59" s="809"/>
      <c r="AG59" s="809"/>
      <c r="AH59" s="809"/>
      <c r="AI59" s="809"/>
      <c r="AJ59" s="809"/>
      <c r="AK59" s="809"/>
      <c r="AL59" s="809"/>
      <c r="AM59" s="809"/>
      <c r="AN59" s="809"/>
      <c r="AO59" s="809"/>
      <c r="AP59" s="809"/>
      <c r="AQ59" s="809"/>
      <c r="AR59" s="809"/>
      <c r="AS59" s="809"/>
      <c r="AT59" s="809"/>
      <c r="AU59" s="809"/>
      <c r="AV59" s="809"/>
      <c r="AW59" s="809"/>
      <c r="AX59" s="809"/>
      <c r="AY59" s="809"/>
      <c r="AZ59" s="809"/>
      <c r="BA59" s="809"/>
      <c r="BB59" s="809"/>
      <c r="BC59" s="809"/>
      <c r="BD59" s="809"/>
      <c r="BE59" s="809"/>
      <c r="BF59" s="809"/>
      <c r="BG59" s="809"/>
      <c r="BH59" s="809"/>
      <c r="BI59" s="809"/>
      <c r="BJ59" s="809"/>
      <c r="BK59" s="809"/>
      <c r="BL59" s="809"/>
      <c r="BM59" s="809"/>
      <c r="BN59" s="809"/>
      <c r="BO59" s="809"/>
      <c r="BP59" s="809"/>
      <c r="BQ59" s="809"/>
      <c r="BR59" s="809"/>
      <c r="BS59" s="809"/>
      <c r="BT59" s="809"/>
      <c r="BU59" s="809"/>
      <c r="BV59" s="809"/>
      <c r="BW59" s="809"/>
      <c r="BX59" s="809"/>
      <c r="BY59" s="809"/>
      <c r="BZ59" s="809"/>
      <c r="CA59" s="809"/>
      <c r="CB59" s="809"/>
      <c r="CC59" s="809"/>
      <c r="CD59" s="809"/>
      <c r="CE59" s="809"/>
      <c r="CF59" s="809"/>
      <c r="CG59" s="809"/>
      <c r="CH59" s="809"/>
      <c r="CI59" s="809"/>
      <c r="CJ59" s="809"/>
      <c r="CK59" s="809"/>
      <c r="CL59" s="809"/>
      <c r="CM59" s="809"/>
      <c r="CN59" s="809"/>
      <c r="CO59" s="809"/>
      <c r="CP59" s="809"/>
      <c r="CQ59" s="809"/>
      <c r="CR59" s="809"/>
      <c r="CS59" s="809"/>
      <c r="CT59" s="809"/>
      <c r="CU59" s="809"/>
      <c r="CV59" s="809"/>
      <c r="CW59" s="809"/>
      <c r="CX59" s="809"/>
      <c r="CY59" s="809"/>
      <c r="CZ59" s="809"/>
      <c r="DA59" s="809"/>
      <c r="DB59" s="809"/>
      <c r="DC59" s="809"/>
      <c r="DD59" s="809"/>
      <c r="DE59" s="809"/>
      <c r="DF59" s="809"/>
      <c r="DG59" s="809"/>
      <c r="DH59" s="809"/>
      <c r="DI59" s="809"/>
      <c r="DJ59" s="809"/>
      <c r="DK59" s="809"/>
      <c r="DL59" s="809"/>
      <c r="DM59" s="809"/>
      <c r="DN59" s="809"/>
      <c r="DO59" s="809"/>
      <c r="DP59" s="809"/>
      <c r="DQ59" s="809"/>
      <c r="DR59" s="809"/>
      <c r="DS59" s="809"/>
      <c r="DT59" s="809"/>
      <c r="DU59" s="809"/>
      <c r="DV59" s="809"/>
      <c r="DW59" s="809"/>
      <c r="DX59" s="809"/>
    </row>
    <row r="60" spans="2:128" x14ac:dyDescent="0.2">
      <c r="B60" s="808" t="s">
        <v>553</v>
      </c>
      <c r="C60" s="810" t="s">
        <v>554</v>
      </c>
      <c r="D60" s="809"/>
      <c r="E60" s="809"/>
      <c r="F60" s="809"/>
      <c r="G60" s="809"/>
      <c r="H60" s="809"/>
      <c r="I60" s="809"/>
      <c r="J60" s="809"/>
      <c r="K60" s="809"/>
      <c r="L60" s="809"/>
      <c r="M60" s="809"/>
      <c r="N60" s="809"/>
      <c r="O60" s="809"/>
      <c r="P60" s="809"/>
      <c r="Q60" s="809"/>
      <c r="R60" s="809"/>
      <c r="S60" s="809"/>
      <c r="T60" s="809"/>
      <c r="U60" s="809"/>
      <c r="V60" s="809"/>
      <c r="W60" s="809"/>
      <c r="X60" s="809"/>
      <c r="Y60" s="809"/>
      <c r="Z60" s="809"/>
      <c r="AA60" s="809"/>
      <c r="AB60" s="809"/>
      <c r="AC60" s="809"/>
      <c r="AD60" s="809"/>
      <c r="AE60" s="809"/>
      <c r="AF60" s="809"/>
      <c r="AG60" s="809"/>
      <c r="AH60" s="809"/>
      <c r="AI60" s="809"/>
      <c r="AJ60" s="809"/>
      <c r="AK60" s="809"/>
      <c r="AL60" s="809"/>
      <c r="AM60" s="809"/>
      <c r="AN60" s="809"/>
      <c r="AO60" s="809"/>
      <c r="AP60" s="809"/>
      <c r="AQ60" s="809"/>
      <c r="AR60" s="809"/>
      <c r="AS60" s="809"/>
      <c r="AT60" s="809"/>
      <c r="AU60" s="809"/>
      <c r="AV60" s="809"/>
      <c r="AW60" s="809"/>
      <c r="AX60" s="809"/>
      <c r="AY60" s="809"/>
      <c r="AZ60" s="809"/>
      <c r="BA60" s="809"/>
      <c r="BB60" s="809"/>
      <c r="BC60" s="809"/>
      <c r="BD60" s="809"/>
      <c r="BE60" s="809"/>
      <c r="BF60" s="809"/>
      <c r="BG60" s="809"/>
      <c r="BH60" s="809"/>
      <c r="BI60" s="809"/>
      <c r="BJ60" s="809"/>
      <c r="BK60" s="809"/>
      <c r="BL60" s="809"/>
      <c r="BM60" s="809"/>
      <c r="BN60" s="809"/>
      <c r="BO60" s="809"/>
      <c r="BP60" s="809"/>
      <c r="BQ60" s="809"/>
      <c r="BR60" s="809"/>
      <c r="BS60" s="809"/>
      <c r="BT60" s="809"/>
      <c r="BU60" s="809"/>
      <c r="BV60" s="809"/>
      <c r="BW60" s="809"/>
      <c r="BX60" s="809"/>
      <c r="BY60" s="809"/>
      <c r="BZ60" s="809"/>
      <c r="CA60" s="809"/>
      <c r="CB60" s="809"/>
      <c r="CC60" s="809"/>
      <c r="CD60" s="809"/>
      <c r="CE60" s="809"/>
      <c r="CF60" s="809"/>
      <c r="CG60" s="809"/>
      <c r="CH60" s="809"/>
      <c r="CI60" s="809"/>
      <c r="CJ60" s="809"/>
      <c r="CK60" s="809"/>
      <c r="CL60" s="809"/>
      <c r="CM60" s="809"/>
      <c r="CN60" s="809"/>
      <c r="CO60" s="809"/>
      <c r="CP60" s="809"/>
      <c r="CQ60" s="809"/>
      <c r="CR60" s="809"/>
      <c r="CS60" s="809"/>
      <c r="CT60" s="809"/>
      <c r="CU60" s="809"/>
      <c r="CV60" s="809"/>
      <c r="CW60" s="809"/>
      <c r="CX60" s="809"/>
      <c r="CY60" s="809"/>
      <c r="CZ60" s="809"/>
      <c r="DA60" s="809"/>
      <c r="DB60" s="809"/>
      <c r="DC60" s="809"/>
      <c r="DD60" s="809"/>
      <c r="DE60" s="809"/>
      <c r="DF60" s="809"/>
      <c r="DG60" s="809"/>
      <c r="DH60" s="809"/>
      <c r="DI60" s="809"/>
      <c r="DJ60" s="809"/>
      <c r="DK60" s="809"/>
      <c r="DL60" s="809"/>
      <c r="DM60" s="809"/>
      <c r="DN60" s="809"/>
      <c r="DO60" s="809"/>
      <c r="DP60" s="809"/>
      <c r="DQ60" s="809"/>
      <c r="DR60" s="809"/>
      <c r="DS60" s="809"/>
      <c r="DT60" s="809"/>
      <c r="DU60" s="809"/>
      <c r="DV60" s="809"/>
      <c r="DW60" s="809"/>
      <c r="DX60" s="809"/>
    </row>
    <row r="61" spans="2:128" x14ac:dyDescent="0.2">
      <c r="B61" s="811" t="s">
        <v>51</v>
      </c>
      <c r="C61" s="809" t="s">
        <v>555</v>
      </c>
      <c r="D61" s="809"/>
      <c r="E61" s="809"/>
      <c r="F61" s="809"/>
      <c r="G61" s="809"/>
      <c r="H61" s="809"/>
      <c r="I61" s="809"/>
      <c r="J61" s="809"/>
      <c r="K61" s="809"/>
      <c r="L61" s="809"/>
      <c r="M61" s="809"/>
      <c r="N61" s="809"/>
      <c r="O61" s="809"/>
      <c r="P61" s="809"/>
      <c r="Q61" s="809"/>
      <c r="R61" s="809"/>
      <c r="S61" s="809"/>
      <c r="T61" s="809"/>
      <c r="U61" s="809"/>
      <c r="V61" s="809"/>
      <c r="W61" s="809"/>
      <c r="X61" s="809"/>
      <c r="Y61" s="809"/>
      <c r="Z61" s="809"/>
      <c r="AA61" s="809"/>
      <c r="AB61" s="809"/>
      <c r="AC61" s="809"/>
      <c r="AD61" s="809"/>
      <c r="AE61" s="809"/>
      <c r="AF61" s="809"/>
      <c r="AG61" s="809"/>
      <c r="AH61" s="809"/>
      <c r="AI61" s="809"/>
      <c r="AJ61" s="809"/>
      <c r="AK61" s="809"/>
      <c r="AL61" s="809"/>
      <c r="AM61" s="809"/>
      <c r="AN61" s="809"/>
      <c r="AO61" s="809"/>
      <c r="AP61" s="809"/>
      <c r="AQ61" s="809"/>
      <c r="AR61" s="809"/>
      <c r="AS61" s="809"/>
      <c r="AT61" s="809"/>
      <c r="AU61" s="809"/>
      <c r="AV61" s="809"/>
      <c r="AW61" s="809"/>
      <c r="AX61" s="809"/>
      <c r="AY61" s="809"/>
      <c r="AZ61" s="809"/>
      <c r="BA61" s="809"/>
      <c r="BB61" s="809"/>
      <c r="BC61" s="809"/>
      <c r="BD61" s="809"/>
      <c r="BE61" s="809"/>
      <c r="BF61" s="809"/>
      <c r="BG61" s="809"/>
      <c r="BH61" s="809"/>
      <c r="BI61" s="809"/>
      <c r="BJ61" s="809"/>
      <c r="BK61" s="809"/>
      <c r="BL61" s="809"/>
      <c r="BM61" s="809"/>
      <c r="BN61" s="809"/>
      <c r="BO61" s="809"/>
      <c r="BP61" s="809"/>
      <c r="BQ61" s="809"/>
      <c r="BR61" s="809"/>
      <c r="BS61" s="809"/>
      <c r="BT61" s="809"/>
      <c r="BU61" s="809"/>
      <c r="BV61" s="809"/>
      <c r="BW61" s="809"/>
      <c r="BX61" s="809"/>
      <c r="BY61" s="809"/>
      <c r="BZ61" s="809"/>
      <c r="CA61" s="809"/>
      <c r="CB61" s="809"/>
      <c r="CC61" s="809"/>
      <c r="CD61" s="809"/>
      <c r="CE61" s="809"/>
      <c r="CF61" s="809"/>
      <c r="CG61" s="809"/>
      <c r="CH61" s="809"/>
      <c r="CI61" s="809"/>
      <c r="CJ61" s="809"/>
      <c r="CK61" s="809"/>
      <c r="CL61" s="809"/>
      <c r="CM61" s="809"/>
      <c r="CN61" s="809"/>
      <c r="CO61" s="809"/>
      <c r="CP61" s="809"/>
      <c r="CQ61" s="809"/>
      <c r="CR61" s="809"/>
      <c r="CS61" s="809"/>
      <c r="CT61" s="809"/>
      <c r="CU61" s="809"/>
      <c r="CV61" s="809"/>
      <c r="CW61" s="809"/>
      <c r="CX61" s="809"/>
      <c r="CY61" s="809"/>
      <c r="CZ61" s="809"/>
      <c r="DA61" s="809"/>
      <c r="DB61" s="809"/>
      <c r="DC61" s="809"/>
      <c r="DD61" s="809"/>
      <c r="DE61" s="809"/>
      <c r="DF61" s="809"/>
      <c r="DG61" s="809"/>
      <c r="DH61" s="809"/>
      <c r="DI61" s="809"/>
      <c r="DJ61" s="809"/>
      <c r="DK61" s="809"/>
      <c r="DL61" s="809"/>
      <c r="DM61" s="809"/>
      <c r="DN61" s="809"/>
      <c r="DO61" s="809"/>
      <c r="DP61" s="809"/>
      <c r="DQ61" s="809"/>
      <c r="DR61" s="809"/>
      <c r="DS61" s="809"/>
      <c r="DT61" s="809"/>
      <c r="DU61" s="809"/>
      <c r="DV61" s="809"/>
      <c r="DW61" s="809"/>
      <c r="DX61" s="809"/>
    </row>
    <row r="62" spans="2:128" x14ac:dyDescent="0.2">
      <c r="B62" s="811" t="s">
        <v>52</v>
      </c>
      <c r="C62" s="809" t="s">
        <v>556</v>
      </c>
      <c r="D62" s="809"/>
      <c r="E62" s="809"/>
      <c r="F62" s="809"/>
      <c r="G62" s="809"/>
      <c r="H62" s="809"/>
      <c r="I62" s="809"/>
      <c r="J62" s="809"/>
      <c r="K62" s="809"/>
      <c r="L62" s="809"/>
      <c r="M62" s="809"/>
      <c r="N62" s="809"/>
      <c r="O62" s="809"/>
      <c r="P62" s="809"/>
      <c r="Q62" s="809"/>
      <c r="R62" s="809"/>
      <c r="S62" s="809"/>
      <c r="T62" s="809"/>
      <c r="U62" s="809"/>
      <c r="V62" s="809"/>
      <c r="W62" s="809"/>
      <c r="X62" s="809"/>
      <c r="Y62" s="809"/>
      <c r="Z62" s="809"/>
      <c r="AA62" s="809"/>
      <c r="AB62" s="809"/>
      <c r="AC62" s="809"/>
      <c r="AD62" s="809"/>
      <c r="AE62" s="809"/>
      <c r="AF62" s="809"/>
      <c r="AG62" s="809"/>
      <c r="AH62" s="809"/>
      <c r="AI62" s="809"/>
      <c r="AJ62" s="809"/>
      <c r="AK62" s="809"/>
      <c r="AL62" s="809"/>
      <c r="AM62" s="809"/>
      <c r="AN62" s="809"/>
      <c r="AO62" s="809"/>
      <c r="AP62" s="809"/>
      <c r="AQ62" s="809"/>
      <c r="AR62" s="809"/>
      <c r="AS62" s="809"/>
      <c r="AT62" s="809"/>
      <c r="AU62" s="809"/>
      <c r="AV62" s="809"/>
      <c r="AW62" s="809"/>
      <c r="AX62" s="809"/>
      <c r="AY62" s="809"/>
      <c r="AZ62" s="809"/>
      <c r="BA62" s="809"/>
      <c r="BB62" s="809"/>
      <c r="BC62" s="809"/>
      <c r="BD62" s="809"/>
      <c r="BE62" s="809"/>
      <c r="BF62" s="809"/>
      <c r="BG62" s="809"/>
      <c r="BH62" s="809"/>
      <c r="BI62" s="809"/>
      <c r="BJ62" s="809"/>
      <c r="BK62" s="809"/>
      <c r="BL62" s="809"/>
      <c r="BM62" s="809"/>
      <c r="BN62" s="809"/>
      <c r="BO62" s="809"/>
      <c r="BP62" s="809"/>
      <c r="BQ62" s="809"/>
      <c r="BR62" s="809"/>
      <c r="BS62" s="809"/>
      <c r="BT62" s="809"/>
      <c r="BU62" s="809"/>
      <c r="BV62" s="809"/>
      <c r="BW62" s="809"/>
      <c r="BX62" s="809"/>
      <c r="BY62" s="809"/>
      <c r="BZ62" s="809"/>
      <c r="CA62" s="809"/>
      <c r="CB62" s="809"/>
      <c r="CC62" s="809"/>
      <c r="CD62" s="809"/>
      <c r="CE62" s="809"/>
      <c r="CF62" s="809"/>
      <c r="CG62" s="809"/>
      <c r="CH62" s="809"/>
      <c r="CI62" s="809"/>
      <c r="CJ62" s="809"/>
      <c r="CK62" s="809"/>
      <c r="CL62" s="809"/>
      <c r="CM62" s="809"/>
      <c r="CN62" s="809"/>
      <c r="CO62" s="809"/>
      <c r="CP62" s="809"/>
      <c r="CQ62" s="809"/>
      <c r="CR62" s="809"/>
      <c r="CS62" s="809"/>
      <c r="CT62" s="809"/>
      <c r="CU62" s="809"/>
      <c r="CV62" s="809"/>
      <c r="CW62" s="809"/>
      <c r="CX62" s="809"/>
      <c r="CY62" s="809"/>
      <c r="CZ62" s="809"/>
      <c r="DA62" s="809"/>
      <c r="DB62" s="809"/>
      <c r="DC62" s="809"/>
      <c r="DD62" s="809"/>
      <c r="DE62" s="809"/>
      <c r="DF62" s="809"/>
      <c r="DG62" s="809"/>
      <c r="DH62" s="809"/>
      <c r="DI62" s="809"/>
      <c r="DJ62" s="809"/>
      <c r="DK62" s="809"/>
      <c r="DL62" s="809"/>
      <c r="DM62" s="809"/>
      <c r="DN62" s="809"/>
      <c r="DO62" s="809"/>
      <c r="DP62" s="809"/>
      <c r="DQ62" s="809"/>
      <c r="DR62" s="809"/>
      <c r="DS62" s="809"/>
      <c r="DT62" s="809"/>
      <c r="DU62" s="809"/>
      <c r="DV62" s="809"/>
      <c r="DW62" s="809"/>
      <c r="DX62" s="809"/>
    </row>
    <row r="63" spans="2:128" x14ac:dyDescent="0.2">
      <c r="B63" s="811" t="s">
        <v>53</v>
      </c>
      <c r="C63" s="809" t="s">
        <v>557</v>
      </c>
      <c r="D63" s="809"/>
      <c r="E63" s="809"/>
      <c r="F63" s="809"/>
      <c r="G63" s="809"/>
      <c r="H63" s="809"/>
      <c r="I63" s="809"/>
      <c r="J63" s="809"/>
      <c r="K63" s="809"/>
      <c r="L63" s="809"/>
      <c r="M63" s="809"/>
      <c r="N63" s="809"/>
      <c r="O63" s="809"/>
      <c r="P63" s="809"/>
      <c r="Q63" s="809"/>
      <c r="R63" s="809"/>
      <c r="S63" s="809"/>
      <c r="T63" s="809"/>
      <c r="U63" s="809"/>
      <c r="V63" s="809"/>
      <c r="W63" s="809"/>
      <c r="X63" s="809"/>
      <c r="Y63" s="809"/>
      <c r="Z63" s="809"/>
      <c r="AA63" s="809"/>
      <c r="AB63" s="809"/>
      <c r="AC63" s="809"/>
      <c r="AD63" s="809"/>
      <c r="AE63" s="809"/>
      <c r="AF63" s="809"/>
      <c r="AG63" s="809"/>
      <c r="AH63" s="809"/>
      <c r="AI63" s="809"/>
      <c r="AJ63" s="809"/>
      <c r="AK63" s="809"/>
      <c r="AL63" s="809"/>
      <c r="AM63" s="809"/>
      <c r="AN63" s="809"/>
      <c r="AO63" s="809"/>
      <c r="AP63" s="809"/>
      <c r="AQ63" s="809"/>
      <c r="AR63" s="809"/>
      <c r="AS63" s="809"/>
      <c r="AT63" s="809"/>
      <c r="AU63" s="809"/>
      <c r="AV63" s="809"/>
      <c r="AW63" s="809"/>
      <c r="AX63" s="809"/>
      <c r="AY63" s="809"/>
      <c r="AZ63" s="809"/>
      <c r="BA63" s="809"/>
      <c r="BB63" s="809"/>
      <c r="BC63" s="809"/>
      <c r="BD63" s="809"/>
      <c r="BE63" s="809"/>
      <c r="BF63" s="809"/>
      <c r="BG63" s="809"/>
      <c r="BH63" s="809"/>
      <c r="BI63" s="809"/>
      <c r="BJ63" s="809"/>
      <c r="BK63" s="809"/>
      <c r="BL63" s="809"/>
      <c r="BM63" s="809"/>
      <c r="BN63" s="809"/>
      <c r="BO63" s="809"/>
      <c r="BP63" s="809"/>
      <c r="BQ63" s="809"/>
      <c r="BR63" s="809"/>
      <c r="BS63" s="809"/>
      <c r="BT63" s="809"/>
      <c r="BU63" s="809"/>
      <c r="BV63" s="809"/>
      <c r="BW63" s="809"/>
      <c r="BX63" s="809"/>
      <c r="BY63" s="809"/>
      <c r="BZ63" s="809"/>
      <c r="CA63" s="809"/>
      <c r="CB63" s="809"/>
      <c r="CC63" s="809"/>
      <c r="CD63" s="809"/>
      <c r="CE63" s="809"/>
      <c r="CF63" s="809"/>
      <c r="CG63" s="809"/>
      <c r="CH63" s="809"/>
      <c r="CI63" s="809"/>
      <c r="CJ63" s="809"/>
      <c r="CK63" s="809"/>
      <c r="CL63" s="809"/>
      <c r="CM63" s="809"/>
      <c r="CN63" s="809"/>
      <c r="CO63" s="809"/>
      <c r="CP63" s="809"/>
      <c r="CQ63" s="809"/>
      <c r="CR63" s="809"/>
      <c r="CS63" s="809"/>
      <c r="CT63" s="809"/>
      <c r="CU63" s="809"/>
      <c r="CV63" s="809"/>
      <c r="CW63" s="809"/>
      <c r="CX63" s="809"/>
      <c r="CY63" s="809"/>
      <c r="CZ63" s="809"/>
      <c r="DA63" s="809"/>
      <c r="DB63" s="809"/>
      <c r="DC63" s="809"/>
      <c r="DD63" s="809"/>
      <c r="DE63" s="809"/>
      <c r="DF63" s="809"/>
      <c r="DG63" s="809"/>
      <c r="DH63" s="809"/>
      <c r="DI63" s="809"/>
      <c r="DJ63" s="809"/>
      <c r="DK63" s="809"/>
      <c r="DL63" s="809"/>
      <c r="DM63" s="809"/>
      <c r="DN63" s="809"/>
      <c r="DO63" s="809"/>
      <c r="DP63" s="809"/>
      <c r="DQ63" s="809"/>
      <c r="DR63" s="809"/>
      <c r="DS63" s="809"/>
      <c r="DT63" s="809"/>
      <c r="DU63" s="809"/>
      <c r="DV63" s="809"/>
      <c r="DW63" s="809"/>
      <c r="DX63" s="809"/>
    </row>
    <row r="64" spans="2:128" x14ac:dyDescent="0.2">
      <c r="B64" s="811" t="s">
        <v>54</v>
      </c>
      <c r="C64" s="809" t="s">
        <v>558</v>
      </c>
      <c r="D64" s="809"/>
      <c r="E64" s="809"/>
      <c r="F64" s="809"/>
      <c r="G64" s="809"/>
      <c r="H64" s="809"/>
      <c r="I64" s="809"/>
      <c r="J64" s="809"/>
      <c r="K64" s="809"/>
      <c r="L64" s="809"/>
      <c r="M64" s="809"/>
      <c r="N64" s="809"/>
      <c r="O64" s="809"/>
      <c r="P64" s="809"/>
      <c r="Q64" s="809"/>
      <c r="R64" s="809"/>
      <c r="S64" s="809"/>
      <c r="T64" s="809"/>
      <c r="U64" s="809"/>
      <c r="V64" s="809"/>
      <c r="W64" s="809"/>
      <c r="X64" s="809"/>
      <c r="Y64" s="809"/>
      <c r="Z64" s="809"/>
      <c r="AA64" s="809"/>
      <c r="AB64" s="809"/>
      <c r="AC64" s="809"/>
      <c r="AD64" s="809"/>
      <c r="AE64" s="809"/>
      <c r="AF64" s="809"/>
      <c r="AG64" s="809"/>
      <c r="AH64" s="809"/>
      <c r="AI64" s="809"/>
      <c r="AJ64" s="809"/>
      <c r="AK64" s="809"/>
      <c r="AL64" s="809"/>
      <c r="AM64" s="809"/>
      <c r="AN64" s="809"/>
      <c r="AO64" s="809"/>
      <c r="AP64" s="809"/>
      <c r="AQ64" s="809"/>
      <c r="AR64" s="809"/>
      <c r="AS64" s="809"/>
      <c r="AT64" s="809"/>
      <c r="AU64" s="809"/>
      <c r="AV64" s="809"/>
      <c r="AW64" s="809"/>
      <c r="AX64" s="809"/>
      <c r="AY64" s="809"/>
      <c r="AZ64" s="809"/>
      <c r="BA64" s="809"/>
      <c r="BB64" s="809"/>
      <c r="BC64" s="809"/>
      <c r="BD64" s="809"/>
      <c r="BE64" s="809"/>
      <c r="BF64" s="809"/>
      <c r="BG64" s="809"/>
      <c r="BH64" s="809"/>
      <c r="BI64" s="809"/>
      <c r="BJ64" s="809"/>
      <c r="BK64" s="809"/>
      <c r="BL64" s="809"/>
      <c r="BM64" s="809"/>
      <c r="BN64" s="809"/>
      <c r="BO64" s="809"/>
      <c r="BP64" s="809"/>
      <c r="BQ64" s="809"/>
      <c r="BR64" s="809"/>
      <c r="BS64" s="809"/>
      <c r="BT64" s="809"/>
      <c r="BU64" s="809"/>
      <c r="BV64" s="809"/>
      <c r="BW64" s="809"/>
      <c r="BX64" s="809"/>
      <c r="BY64" s="809"/>
      <c r="BZ64" s="809"/>
      <c r="CA64" s="809"/>
      <c r="CB64" s="809"/>
      <c r="CC64" s="809"/>
      <c r="CD64" s="809"/>
      <c r="CE64" s="809"/>
      <c r="CF64" s="809"/>
      <c r="CG64" s="809"/>
      <c r="CH64" s="809"/>
      <c r="CI64" s="809"/>
      <c r="CJ64" s="809"/>
      <c r="CK64" s="809"/>
      <c r="CL64" s="809"/>
      <c r="CM64" s="809"/>
      <c r="CN64" s="809"/>
      <c r="CO64" s="809"/>
      <c r="CP64" s="809"/>
      <c r="CQ64" s="809"/>
      <c r="CR64" s="809"/>
      <c r="CS64" s="809"/>
      <c r="CT64" s="809"/>
      <c r="CU64" s="809"/>
      <c r="CV64" s="809"/>
      <c r="CW64" s="809"/>
      <c r="CX64" s="809"/>
      <c r="CY64" s="809"/>
      <c r="CZ64" s="809"/>
      <c r="DA64" s="809"/>
      <c r="DB64" s="809"/>
      <c r="DC64" s="809"/>
      <c r="DD64" s="809"/>
      <c r="DE64" s="809"/>
      <c r="DF64" s="809"/>
      <c r="DG64" s="809"/>
      <c r="DH64" s="809"/>
      <c r="DI64" s="809"/>
      <c r="DJ64" s="809"/>
      <c r="DK64" s="809"/>
      <c r="DL64" s="809"/>
      <c r="DM64" s="809"/>
      <c r="DN64" s="809"/>
      <c r="DO64" s="809"/>
      <c r="DP64" s="809"/>
      <c r="DQ64" s="809"/>
      <c r="DR64" s="809"/>
      <c r="DS64" s="809"/>
      <c r="DT64" s="809"/>
      <c r="DU64" s="809"/>
      <c r="DV64" s="809"/>
      <c r="DW64" s="809"/>
      <c r="DX64" s="809"/>
    </row>
    <row r="65" spans="2:128" x14ac:dyDescent="0.2">
      <c r="B65" s="811" t="s">
        <v>55</v>
      </c>
      <c r="C65" s="809" t="s">
        <v>559</v>
      </c>
      <c r="D65" s="809"/>
      <c r="E65" s="809"/>
      <c r="F65" s="809"/>
      <c r="G65" s="809"/>
      <c r="H65" s="809"/>
      <c r="I65" s="809"/>
      <c r="J65" s="809"/>
      <c r="K65" s="809"/>
      <c r="L65" s="809"/>
      <c r="M65" s="809"/>
      <c r="N65" s="809"/>
      <c r="O65" s="809"/>
      <c r="P65" s="809"/>
      <c r="Q65" s="809"/>
      <c r="R65" s="809"/>
      <c r="S65" s="809"/>
      <c r="T65" s="809"/>
      <c r="U65" s="809"/>
      <c r="V65" s="809"/>
      <c r="W65" s="809"/>
      <c r="X65" s="809"/>
      <c r="Y65" s="809"/>
      <c r="Z65" s="809"/>
      <c r="AA65" s="809"/>
      <c r="AB65" s="809"/>
      <c r="AC65" s="809"/>
      <c r="AD65" s="809"/>
      <c r="AE65" s="809"/>
      <c r="AF65" s="809"/>
      <c r="AG65" s="809"/>
      <c r="AH65" s="809"/>
      <c r="AI65" s="809"/>
      <c r="AJ65" s="809"/>
      <c r="AK65" s="809"/>
      <c r="AL65" s="809"/>
      <c r="AM65" s="809"/>
      <c r="AN65" s="809"/>
      <c r="AO65" s="809"/>
      <c r="AP65" s="809"/>
      <c r="AQ65" s="809"/>
      <c r="AR65" s="809"/>
      <c r="AS65" s="809"/>
      <c r="AT65" s="809"/>
      <c r="AU65" s="809"/>
      <c r="AV65" s="809"/>
      <c r="AW65" s="809"/>
      <c r="AX65" s="809"/>
      <c r="AY65" s="809"/>
      <c r="AZ65" s="809"/>
      <c r="BA65" s="809"/>
      <c r="BB65" s="809"/>
      <c r="BC65" s="809"/>
      <c r="BD65" s="809"/>
      <c r="BE65" s="809"/>
      <c r="BF65" s="809"/>
      <c r="BG65" s="809"/>
      <c r="BH65" s="809"/>
      <c r="BI65" s="809"/>
      <c r="BJ65" s="809"/>
      <c r="BK65" s="809"/>
      <c r="BL65" s="809"/>
      <c r="BM65" s="809"/>
      <c r="BN65" s="809"/>
      <c r="BO65" s="809"/>
      <c r="BP65" s="809"/>
      <c r="BQ65" s="809"/>
      <c r="BR65" s="809"/>
      <c r="BS65" s="809"/>
      <c r="BT65" s="809"/>
      <c r="BU65" s="809"/>
      <c r="BV65" s="809"/>
      <c r="BW65" s="809"/>
      <c r="BX65" s="809"/>
      <c r="BY65" s="809"/>
      <c r="BZ65" s="809"/>
      <c r="CA65" s="809"/>
      <c r="CB65" s="809"/>
      <c r="CC65" s="809"/>
      <c r="CD65" s="809"/>
      <c r="CE65" s="809"/>
      <c r="CF65" s="809"/>
      <c r="CG65" s="809"/>
      <c r="CH65" s="809"/>
      <c r="CI65" s="809"/>
      <c r="CJ65" s="809"/>
      <c r="CK65" s="809"/>
      <c r="CL65" s="809"/>
      <c r="CM65" s="809"/>
      <c r="CN65" s="809"/>
      <c r="CO65" s="809"/>
      <c r="CP65" s="809"/>
      <c r="CQ65" s="809"/>
      <c r="CR65" s="809"/>
      <c r="CS65" s="809"/>
      <c r="CT65" s="809"/>
      <c r="CU65" s="809"/>
      <c r="CV65" s="809"/>
      <c r="CW65" s="809"/>
      <c r="CX65" s="809"/>
      <c r="CY65" s="809"/>
      <c r="CZ65" s="809"/>
      <c r="DA65" s="809"/>
      <c r="DB65" s="809"/>
      <c r="DC65" s="809"/>
      <c r="DD65" s="809"/>
      <c r="DE65" s="809"/>
      <c r="DF65" s="809"/>
      <c r="DG65" s="809"/>
      <c r="DH65" s="809"/>
      <c r="DI65" s="809"/>
      <c r="DJ65" s="809"/>
      <c r="DK65" s="809"/>
      <c r="DL65" s="809"/>
      <c r="DM65" s="809"/>
      <c r="DN65" s="809"/>
      <c r="DO65" s="809"/>
      <c r="DP65" s="809"/>
      <c r="DQ65" s="809"/>
      <c r="DR65" s="809"/>
      <c r="DS65" s="809"/>
      <c r="DT65" s="809"/>
      <c r="DU65" s="809"/>
      <c r="DV65" s="809"/>
      <c r="DW65" s="809"/>
      <c r="DX65" s="809"/>
    </row>
    <row r="66" spans="2:128" x14ac:dyDescent="0.2">
      <c r="B66" s="811" t="s">
        <v>56</v>
      </c>
      <c r="C66" s="809" t="s">
        <v>560</v>
      </c>
      <c r="D66" s="809"/>
      <c r="E66" s="809"/>
      <c r="F66" s="809"/>
      <c r="G66" s="809"/>
      <c r="H66" s="809"/>
      <c r="I66" s="809"/>
      <c r="J66" s="809"/>
      <c r="K66" s="809"/>
      <c r="L66" s="809"/>
      <c r="M66" s="809"/>
      <c r="N66" s="809"/>
      <c r="O66" s="809"/>
      <c r="P66" s="809"/>
      <c r="Q66" s="809"/>
      <c r="R66" s="809"/>
      <c r="S66" s="809"/>
      <c r="T66" s="809"/>
      <c r="U66" s="809"/>
      <c r="V66" s="809"/>
      <c r="W66" s="809"/>
      <c r="X66" s="809"/>
      <c r="Y66" s="809"/>
      <c r="Z66" s="809"/>
      <c r="AA66" s="809"/>
      <c r="AB66" s="809"/>
      <c r="AC66" s="809"/>
      <c r="AD66" s="809"/>
      <c r="AE66" s="809"/>
      <c r="AF66" s="809"/>
      <c r="AG66" s="809"/>
      <c r="AH66" s="809"/>
      <c r="AI66" s="809"/>
      <c r="AJ66" s="809"/>
      <c r="AK66" s="809"/>
      <c r="AL66" s="809"/>
      <c r="AM66" s="809"/>
      <c r="AN66" s="809"/>
      <c r="AO66" s="809"/>
      <c r="AP66" s="809"/>
      <c r="AQ66" s="809"/>
      <c r="AR66" s="809"/>
      <c r="AS66" s="809"/>
      <c r="AT66" s="809"/>
      <c r="AU66" s="809"/>
      <c r="AV66" s="809"/>
      <c r="AW66" s="809"/>
      <c r="AX66" s="809"/>
      <c r="AY66" s="809"/>
      <c r="AZ66" s="809"/>
      <c r="BA66" s="809"/>
      <c r="BB66" s="809"/>
      <c r="BC66" s="809"/>
      <c r="BD66" s="809"/>
      <c r="BE66" s="809"/>
      <c r="BF66" s="809"/>
      <c r="BG66" s="809"/>
      <c r="BH66" s="809"/>
      <c r="BI66" s="809"/>
      <c r="BJ66" s="809"/>
      <c r="BK66" s="809"/>
      <c r="BL66" s="809"/>
      <c r="BM66" s="809"/>
      <c r="BN66" s="809"/>
      <c r="BO66" s="809"/>
      <c r="BP66" s="809"/>
      <c r="BQ66" s="809"/>
      <c r="BR66" s="809"/>
      <c r="BS66" s="809"/>
      <c r="BT66" s="809"/>
      <c r="BU66" s="809"/>
      <c r="BV66" s="809"/>
      <c r="BW66" s="809"/>
      <c r="BX66" s="809"/>
      <c r="BY66" s="809"/>
      <c r="BZ66" s="809"/>
      <c r="CA66" s="809"/>
      <c r="CB66" s="809"/>
      <c r="CC66" s="809"/>
      <c r="CD66" s="809"/>
      <c r="CE66" s="809"/>
      <c r="CF66" s="809"/>
      <c r="CG66" s="809"/>
      <c r="CH66" s="809"/>
      <c r="CI66" s="809"/>
      <c r="CJ66" s="809"/>
      <c r="CK66" s="809"/>
      <c r="CL66" s="809"/>
      <c r="CM66" s="809"/>
      <c r="CN66" s="809"/>
      <c r="CO66" s="809"/>
      <c r="CP66" s="809"/>
      <c r="CQ66" s="809"/>
      <c r="CR66" s="809"/>
      <c r="CS66" s="809"/>
      <c r="CT66" s="809"/>
      <c r="CU66" s="809"/>
      <c r="CV66" s="809"/>
      <c r="CW66" s="809"/>
      <c r="CX66" s="809"/>
      <c r="CY66" s="809"/>
      <c r="CZ66" s="809"/>
      <c r="DA66" s="809"/>
      <c r="DB66" s="809"/>
      <c r="DC66" s="809"/>
      <c r="DD66" s="809"/>
      <c r="DE66" s="809"/>
      <c r="DF66" s="809"/>
      <c r="DG66" s="809"/>
      <c r="DH66" s="809"/>
      <c r="DI66" s="809"/>
      <c r="DJ66" s="809"/>
      <c r="DK66" s="809"/>
      <c r="DL66" s="809"/>
      <c r="DM66" s="809"/>
      <c r="DN66" s="809"/>
      <c r="DO66" s="809"/>
      <c r="DP66" s="809"/>
      <c r="DQ66" s="809"/>
      <c r="DR66" s="809"/>
      <c r="DS66" s="809"/>
      <c r="DT66" s="809"/>
      <c r="DU66" s="809"/>
      <c r="DV66" s="809"/>
      <c r="DW66" s="809"/>
      <c r="DX66" s="809"/>
    </row>
    <row r="67" spans="2:128" x14ac:dyDescent="0.2">
      <c r="B67" s="811" t="s">
        <v>57</v>
      </c>
      <c r="C67" s="809" t="s">
        <v>561</v>
      </c>
      <c r="D67" s="809"/>
      <c r="E67" s="809"/>
      <c r="F67" s="809"/>
      <c r="G67" s="809"/>
      <c r="H67" s="809"/>
      <c r="I67" s="809"/>
      <c r="J67" s="809"/>
      <c r="K67" s="809"/>
      <c r="L67" s="809"/>
      <c r="M67" s="809"/>
      <c r="N67" s="809"/>
      <c r="O67" s="809"/>
      <c r="P67" s="809"/>
      <c r="Q67" s="809"/>
      <c r="R67" s="809"/>
      <c r="S67" s="809"/>
      <c r="T67" s="809"/>
      <c r="U67" s="809"/>
      <c r="V67" s="809"/>
      <c r="W67" s="809"/>
      <c r="X67" s="809"/>
      <c r="Y67" s="809"/>
      <c r="Z67" s="809"/>
      <c r="AA67" s="809"/>
      <c r="AB67" s="809"/>
      <c r="AC67" s="809"/>
      <c r="AD67" s="809"/>
      <c r="AE67" s="809"/>
      <c r="AF67" s="809"/>
      <c r="AG67" s="809"/>
      <c r="AH67" s="809"/>
      <c r="AI67" s="809"/>
      <c r="AJ67" s="809"/>
      <c r="AK67" s="809"/>
      <c r="AL67" s="809"/>
      <c r="AM67" s="809"/>
      <c r="AN67" s="809"/>
      <c r="AO67" s="809"/>
      <c r="AP67" s="809"/>
      <c r="AQ67" s="809"/>
      <c r="AR67" s="809"/>
      <c r="AS67" s="809"/>
      <c r="AT67" s="809"/>
      <c r="AU67" s="809"/>
      <c r="AV67" s="809"/>
      <c r="AW67" s="809"/>
      <c r="AX67" s="809"/>
      <c r="AY67" s="809"/>
      <c r="AZ67" s="809"/>
      <c r="BA67" s="809"/>
      <c r="BB67" s="809"/>
      <c r="BC67" s="809"/>
      <c r="BD67" s="809"/>
      <c r="BE67" s="809"/>
      <c r="BF67" s="809"/>
      <c r="BG67" s="809"/>
      <c r="BH67" s="809"/>
      <c r="BI67" s="809"/>
      <c r="BJ67" s="809"/>
      <c r="BK67" s="809"/>
      <c r="BL67" s="809"/>
      <c r="BM67" s="809"/>
      <c r="BN67" s="809"/>
      <c r="BO67" s="809"/>
      <c r="BP67" s="809"/>
      <c r="BQ67" s="809"/>
      <c r="BR67" s="809"/>
      <c r="BS67" s="809"/>
      <c r="BT67" s="809"/>
      <c r="BU67" s="809"/>
      <c r="BV67" s="809"/>
      <c r="BW67" s="809"/>
      <c r="BX67" s="809"/>
      <c r="BY67" s="809"/>
      <c r="BZ67" s="809"/>
      <c r="CA67" s="809"/>
      <c r="CB67" s="809"/>
      <c r="CC67" s="809"/>
      <c r="CD67" s="809"/>
      <c r="CE67" s="809"/>
      <c r="CF67" s="809"/>
      <c r="CG67" s="809"/>
      <c r="CH67" s="809"/>
      <c r="CI67" s="809"/>
      <c r="CJ67" s="809"/>
      <c r="CK67" s="809"/>
      <c r="CL67" s="809"/>
      <c r="CM67" s="809"/>
      <c r="CN67" s="809"/>
      <c r="CO67" s="809"/>
      <c r="CP67" s="809"/>
      <c r="CQ67" s="809"/>
      <c r="CR67" s="809"/>
      <c r="CS67" s="809"/>
      <c r="CT67" s="809"/>
      <c r="CU67" s="809"/>
      <c r="CV67" s="809"/>
      <c r="CW67" s="809"/>
      <c r="CX67" s="809"/>
      <c r="CY67" s="809"/>
      <c r="CZ67" s="809"/>
      <c r="DA67" s="809"/>
      <c r="DB67" s="809"/>
      <c r="DC67" s="809"/>
      <c r="DD67" s="809"/>
      <c r="DE67" s="809"/>
      <c r="DF67" s="809"/>
      <c r="DG67" s="809"/>
      <c r="DH67" s="809"/>
      <c r="DI67" s="809"/>
      <c r="DJ67" s="809"/>
      <c r="DK67" s="809"/>
      <c r="DL67" s="809"/>
      <c r="DM67" s="809"/>
      <c r="DN67" s="809"/>
      <c r="DO67" s="809"/>
      <c r="DP67" s="809"/>
      <c r="DQ67" s="809"/>
      <c r="DR67" s="809"/>
      <c r="DS67" s="809"/>
      <c r="DT67" s="809"/>
      <c r="DU67" s="809"/>
      <c r="DV67" s="809"/>
      <c r="DW67" s="809"/>
      <c r="DX67" s="809"/>
    </row>
    <row r="68" spans="2:128" x14ac:dyDescent="0.2">
      <c r="B68" s="811" t="s">
        <v>58</v>
      </c>
      <c r="C68" s="809" t="s">
        <v>562</v>
      </c>
      <c r="D68" s="809"/>
      <c r="E68" s="809"/>
      <c r="F68" s="809"/>
      <c r="G68" s="809"/>
      <c r="H68" s="809"/>
      <c r="I68" s="809"/>
      <c r="J68" s="809"/>
      <c r="K68" s="809"/>
      <c r="L68" s="809"/>
      <c r="M68" s="809"/>
      <c r="N68" s="809"/>
      <c r="O68" s="809"/>
      <c r="P68" s="809"/>
      <c r="Q68" s="809"/>
      <c r="R68" s="809"/>
      <c r="S68" s="809"/>
      <c r="T68" s="809"/>
      <c r="U68" s="809"/>
      <c r="V68" s="809"/>
      <c r="W68" s="809"/>
      <c r="X68" s="809"/>
      <c r="Y68" s="809"/>
      <c r="Z68" s="809"/>
      <c r="AA68" s="809"/>
      <c r="AB68" s="809"/>
      <c r="AC68" s="809"/>
      <c r="AD68" s="809"/>
      <c r="AE68" s="809"/>
      <c r="AF68" s="809"/>
      <c r="AG68" s="809"/>
      <c r="AH68" s="809"/>
      <c r="AI68" s="809"/>
      <c r="AJ68" s="809"/>
      <c r="AK68" s="809"/>
      <c r="AL68" s="809"/>
      <c r="AM68" s="809"/>
      <c r="AN68" s="809"/>
      <c r="AO68" s="809"/>
      <c r="AP68" s="809"/>
      <c r="AQ68" s="809"/>
      <c r="AR68" s="809"/>
      <c r="AS68" s="809"/>
      <c r="AT68" s="809"/>
      <c r="AU68" s="809"/>
      <c r="AV68" s="809"/>
      <c r="AW68" s="809"/>
      <c r="AX68" s="809"/>
      <c r="AY68" s="809"/>
      <c r="AZ68" s="809"/>
      <c r="BA68" s="809"/>
      <c r="BB68" s="809"/>
      <c r="BC68" s="809"/>
      <c r="BD68" s="809"/>
      <c r="BE68" s="809"/>
      <c r="BF68" s="809"/>
      <c r="BG68" s="809"/>
      <c r="BH68" s="809"/>
      <c r="BI68" s="809"/>
      <c r="BJ68" s="809"/>
      <c r="BK68" s="809"/>
      <c r="BL68" s="809"/>
      <c r="BM68" s="809"/>
      <c r="BN68" s="809"/>
      <c r="BO68" s="809"/>
      <c r="BP68" s="809"/>
      <c r="BQ68" s="809"/>
      <c r="BR68" s="809"/>
      <c r="BS68" s="809"/>
      <c r="BT68" s="809"/>
      <c r="BU68" s="809"/>
      <c r="BV68" s="809"/>
      <c r="BW68" s="809"/>
      <c r="BX68" s="809"/>
      <c r="BY68" s="809"/>
      <c r="BZ68" s="809"/>
      <c r="CA68" s="809"/>
      <c r="CB68" s="809"/>
      <c r="CC68" s="809"/>
      <c r="CD68" s="809"/>
      <c r="CE68" s="809"/>
      <c r="CF68" s="809"/>
      <c r="CG68" s="809"/>
      <c r="CH68" s="809"/>
      <c r="CI68" s="809"/>
      <c r="CJ68" s="809"/>
      <c r="CK68" s="809"/>
      <c r="CL68" s="809"/>
      <c r="CM68" s="809"/>
      <c r="CN68" s="809"/>
      <c r="CO68" s="809"/>
      <c r="CP68" s="809"/>
      <c r="CQ68" s="809"/>
      <c r="CR68" s="809"/>
      <c r="CS68" s="809"/>
      <c r="CT68" s="809"/>
      <c r="CU68" s="809"/>
      <c r="CV68" s="809"/>
      <c r="CW68" s="809"/>
      <c r="CX68" s="809"/>
      <c r="CY68" s="809"/>
      <c r="CZ68" s="809"/>
      <c r="DA68" s="809"/>
      <c r="DB68" s="809"/>
      <c r="DC68" s="809"/>
      <c r="DD68" s="809"/>
      <c r="DE68" s="809"/>
      <c r="DF68" s="809"/>
      <c r="DG68" s="809"/>
      <c r="DH68" s="809"/>
      <c r="DI68" s="809"/>
      <c r="DJ68" s="809"/>
      <c r="DK68" s="809"/>
      <c r="DL68" s="809"/>
      <c r="DM68" s="809"/>
      <c r="DN68" s="809"/>
      <c r="DO68" s="809"/>
      <c r="DP68" s="809"/>
      <c r="DQ68" s="809"/>
      <c r="DR68" s="809"/>
      <c r="DS68" s="809"/>
      <c r="DT68" s="809"/>
      <c r="DU68" s="809"/>
      <c r="DV68" s="809"/>
      <c r="DW68" s="809"/>
      <c r="DX68" s="809"/>
    </row>
    <row r="69" spans="2:128" x14ac:dyDescent="0.2">
      <c r="B69" s="811" t="s">
        <v>59</v>
      </c>
      <c r="C69" s="809" t="s">
        <v>563</v>
      </c>
      <c r="D69" s="809"/>
      <c r="E69" s="809"/>
      <c r="F69" s="809"/>
      <c r="G69" s="809"/>
      <c r="H69" s="809"/>
      <c r="I69" s="809"/>
      <c r="J69" s="809"/>
      <c r="K69" s="809"/>
      <c r="L69" s="809"/>
      <c r="M69" s="809"/>
      <c r="N69" s="809"/>
      <c r="O69" s="809"/>
      <c r="P69" s="809"/>
      <c r="Q69" s="809"/>
      <c r="R69" s="809"/>
      <c r="S69" s="809"/>
      <c r="T69" s="809"/>
      <c r="U69" s="809"/>
      <c r="V69" s="809"/>
      <c r="W69" s="809"/>
      <c r="X69" s="809"/>
      <c r="Y69" s="809"/>
      <c r="Z69" s="809"/>
      <c r="AA69" s="809"/>
      <c r="AB69" s="809"/>
      <c r="AC69" s="809"/>
      <c r="AD69" s="809"/>
      <c r="AE69" s="809"/>
      <c r="AF69" s="809"/>
      <c r="AG69" s="809"/>
      <c r="AH69" s="809"/>
      <c r="AI69" s="809"/>
      <c r="AJ69" s="809"/>
      <c r="AK69" s="809"/>
      <c r="AL69" s="809"/>
      <c r="AM69" s="809"/>
      <c r="AN69" s="809"/>
      <c r="AO69" s="809"/>
      <c r="AP69" s="809"/>
      <c r="AQ69" s="809"/>
      <c r="AR69" s="809"/>
      <c r="AS69" s="809"/>
      <c r="AT69" s="809"/>
      <c r="AU69" s="809"/>
      <c r="AV69" s="809"/>
      <c r="AW69" s="809"/>
      <c r="AX69" s="809"/>
      <c r="AY69" s="809"/>
      <c r="AZ69" s="809"/>
      <c r="BA69" s="809"/>
      <c r="BB69" s="809"/>
      <c r="BC69" s="809"/>
      <c r="BD69" s="809"/>
      <c r="BE69" s="809"/>
      <c r="BF69" s="809"/>
      <c r="BG69" s="809"/>
      <c r="BH69" s="809"/>
      <c r="BI69" s="809"/>
      <c r="BJ69" s="809"/>
      <c r="BK69" s="809"/>
      <c r="BL69" s="809"/>
      <c r="BM69" s="809"/>
      <c r="BN69" s="809"/>
      <c r="BO69" s="809"/>
      <c r="BP69" s="809"/>
      <c r="BQ69" s="809"/>
      <c r="BR69" s="809"/>
      <c r="BS69" s="809"/>
      <c r="BT69" s="809"/>
      <c r="BU69" s="809"/>
      <c r="BV69" s="809"/>
      <c r="BW69" s="809"/>
      <c r="BX69" s="809"/>
      <c r="BY69" s="809"/>
      <c r="BZ69" s="809"/>
      <c r="CA69" s="809"/>
      <c r="CB69" s="809"/>
      <c r="CC69" s="809"/>
      <c r="CD69" s="809"/>
      <c r="CE69" s="809"/>
      <c r="CF69" s="809"/>
      <c r="CG69" s="809"/>
      <c r="CH69" s="809"/>
      <c r="CI69" s="809"/>
      <c r="CJ69" s="809"/>
      <c r="CK69" s="809"/>
      <c r="CL69" s="809"/>
      <c r="CM69" s="809"/>
      <c r="CN69" s="809"/>
      <c r="CO69" s="809"/>
      <c r="CP69" s="809"/>
      <c r="CQ69" s="809"/>
      <c r="CR69" s="809"/>
      <c r="CS69" s="809"/>
      <c r="CT69" s="809"/>
      <c r="CU69" s="809"/>
      <c r="CV69" s="809"/>
      <c r="CW69" s="809"/>
      <c r="CX69" s="809"/>
      <c r="CY69" s="809"/>
      <c r="CZ69" s="809"/>
      <c r="DA69" s="809"/>
      <c r="DB69" s="809"/>
      <c r="DC69" s="809"/>
      <c r="DD69" s="809"/>
      <c r="DE69" s="809"/>
      <c r="DF69" s="809"/>
      <c r="DG69" s="809"/>
      <c r="DH69" s="809"/>
      <c r="DI69" s="809"/>
      <c r="DJ69" s="809"/>
      <c r="DK69" s="809"/>
      <c r="DL69" s="809"/>
      <c r="DM69" s="809"/>
      <c r="DN69" s="809"/>
      <c r="DO69" s="809"/>
      <c r="DP69" s="809"/>
      <c r="DQ69" s="809"/>
      <c r="DR69" s="809"/>
      <c r="DS69" s="809"/>
      <c r="DT69" s="809"/>
      <c r="DU69" s="809"/>
      <c r="DV69" s="809"/>
      <c r="DW69" s="809"/>
      <c r="DX69" s="809"/>
    </row>
    <row r="70" spans="2:128" x14ac:dyDescent="0.2">
      <c r="B70" s="811" t="s">
        <v>564</v>
      </c>
      <c r="C70" s="809" t="s">
        <v>565</v>
      </c>
      <c r="D70" s="809"/>
      <c r="E70" s="809"/>
      <c r="F70" s="809"/>
      <c r="G70" s="809"/>
      <c r="H70" s="809"/>
      <c r="I70" s="809"/>
      <c r="J70" s="809"/>
      <c r="K70" s="809"/>
      <c r="L70" s="809"/>
      <c r="M70" s="809"/>
      <c r="N70" s="809"/>
      <c r="O70" s="809"/>
      <c r="P70" s="809"/>
      <c r="Q70" s="809"/>
      <c r="R70" s="809"/>
      <c r="S70" s="809"/>
      <c r="T70" s="809"/>
      <c r="U70" s="809"/>
      <c r="V70" s="809"/>
      <c r="W70" s="809"/>
      <c r="X70" s="809"/>
      <c r="Y70" s="809"/>
      <c r="Z70" s="809"/>
      <c r="AA70" s="809"/>
      <c r="AB70" s="809"/>
      <c r="AC70" s="809"/>
      <c r="AD70" s="809"/>
      <c r="AE70" s="809"/>
      <c r="AF70" s="809"/>
      <c r="AG70" s="809"/>
      <c r="AH70" s="809"/>
      <c r="AI70" s="809"/>
      <c r="AJ70" s="809"/>
      <c r="AK70" s="809"/>
      <c r="AL70" s="809"/>
      <c r="AM70" s="809"/>
      <c r="AN70" s="809"/>
      <c r="AO70" s="809"/>
      <c r="AP70" s="809"/>
      <c r="AQ70" s="809"/>
      <c r="AR70" s="809"/>
      <c r="AS70" s="809"/>
      <c r="AT70" s="809"/>
      <c r="AU70" s="809"/>
      <c r="AV70" s="809"/>
      <c r="AW70" s="809"/>
      <c r="AX70" s="809"/>
      <c r="AY70" s="809"/>
      <c r="AZ70" s="809"/>
      <c r="BA70" s="809"/>
      <c r="BB70" s="809"/>
      <c r="BC70" s="809"/>
      <c r="BD70" s="809"/>
      <c r="BE70" s="809"/>
      <c r="BF70" s="809"/>
      <c r="BG70" s="809"/>
      <c r="BH70" s="809"/>
      <c r="BI70" s="809"/>
      <c r="BJ70" s="809"/>
      <c r="BK70" s="809"/>
      <c r="BL70" s="809"/>
      <c r="BM70" s="809"/>
      <c r="BN70" s="809"/>
      <c r="BO70" s="809"/>
      <c r="BP70" s="809"/>
      <c r="BQ70" s="809"/>
      <c r="BR70" s="809"/>
      <c r="BS70" s="809"/>
      <c r="BT70" s="809"/>
      <c r="BU70" s="809"/>
      <c r="BV70" s="809"/>
      <c r="BW70" s="809"/>
      <c r="BX70" s="809"/>
      <c r="BY70" s="809"/>
      <c r="BZ70" s="809"/>
      <c r="CA70" s="809"/>
      <c r="CB70" s="809"/>
      <c r="CC70" s="809"/>
      <c r="CD70" s="809"/>
      <c r="CE70" s="809"/>
      <c r="CF70" s="809"/>
      <c r="CG70" s="809"/>
      <c r="CH70" s="809"/>
      <c r="CI70" s="809"/>
      <c r="CJ70" s="809"/>
      <c r="CK70" s="809"/>
      <c r="CL70" s="809"/>
      <c r="CM70" s="809"/>
      <c r="CN70" s="809"/>
      <c r="CO70" s="809"/>
      <c r="CP70" s="809"/>
      <c r="CQ70" s="809"/>
      <c r="CR70" s="809"/>
      <c r="CS70" s="809"/>
      <c r="CT70" s="809"/>
      <c r="CU70" s="809"/>
      <c r="CV70" s="809"/>
      <c r="CW70" s="809"/>
      <c r="CX70" s="809"/>
      <c r="CY70" s="809"/>
      <c r="CZ70" s="809"/>
      <c r="DA70" s="809"/>
      <c r="DB70" s="809"/>
      <c r="DC70" s="809"/>
      <c r="DD70" s="809"/>
      <c r="DE70" s="809"/>
      <c r="DF70" s="809"/>
      <c r="DG70" s="809"/>
      <c r="DH70" s="809"/>
      <c r="DI70" s="809"/>
      <c r="DJ70" s="809"/>
      <c r="DK70" s="809"/>
      <c r="DL70" s="809"/>
      <c r="DM70" s="809"/>
      <c r="DN70" s="809"/>
      <c r="DO70" s="809"/>
      <c r="DP70" s="809"/>
      <c r="DQ70" s="809"/>
      <c r="DR70" s="809"/>
      <c r="DS70" s="809"/>
      <c r="DT70" s="809"/>
      <c r="DU70" s="809"/>
      <c r="DV70" s="809"/>
      <c r="DW70" s="809"/>
      <c r="DX70" s="809"/>
    </row>
    <row r="71" spans="2:128" x14ac:dyDescent="0.2">
      <c r="B71" s="811" t="s">
        <v>566</v>
      </c>
      <c r="C71" s="809" t="s">
        <v>567</v>
      </c>
      <c r="D71" s="809"/>
      <c r="E71" s="809"/>
      <c r="F71" s="809"/>
      <c r="G71" s="809"/>
      <c r="H71" s="809"/>
      <c r="I71" s="809"/>
      <c r="J71" s="809"/>
      <c r="K71" s="809"/>
      <c r="L71" s="809"/>
      <c r="M71" s="809"/>
      <c r="N71" s="809"/>
      <c r="O71" s="809"/>
      <c r="P71" s="809"/>
      <c r="Q71" s="809"/>
      <c r="R71" s="809"/>
      <c r="S71" s="809"/>
      <c r="T71" s="809"/>
      <c r="U71" s="809"/>
      <c r="V71" s="809"/>
      <c r="W71" s="809"/>
      <c r="X71" s="809"/>
      <c r="Y71" s="809"/>
      <c r="Z71" s="809"/>
      <c r="AA71" s="809"/>
      <c r="AB71" s="809"/>
      <c r="AC71" s="809"/>
      <c r="AD71" s="809"/>
      <c r="AE71" s="809"/>
      <c r="AF71" s="809"/>
      <c r="AG71" s="809"/>
      <c r="AH71" s="809"/>
      <c r="AI71" s="809"/>
      <c r="AJ71" s="809"/>
      <c r="AK71" s="809"/>
      <c r="AL71" s="809"/>
      <c r="AM71" s="809"/>
      <c r="AN71" s="809"/>
      <c r="AO71" s="809"/>
      <c r="AP71" s="809"/>
      <c r="AQ71" s="809"/>
      <c r="AR71" s="809"/>
      <c r="AS71" s="809"/>
      <c r="AT71" s="809"/>
      <c r="AU71" s="809"/>
      <c r="AV71" s="809"/>
      <c r="AW71" s="809"/>
      <c r="AX71" s="809"/>
      <c r="AY71" s="809"/>
      <c r="AZ71" s="809"/>
      <c r="BA71" s="809"/>
      <c r="BB71" s="809"/>
      <c r="BC71" s="809"/>
      <c r="BD71" s="809"/>
      <c r="BE71" s="809"/>
      <c r="BF71" s="809"/>
      <c r="BG71" s="809"/>
      <c r="BH71" s="809"/>
      <c r="BI71" s="809"/>
      <c r="BJ71" s="809"/>
      <c r="BK71" s="809"/>
      <c r="BL71" s="809"/>
      <c r="BM71" s="809"/>
      <c r="BN71" s="809"/>
      <c r="BO71" s="809"/>
      <c r="BP71" s="809"/>
      <c r="BQ71" s="809"/>
      <c r="BR71" s="809"/>
      <c r="BS71" s="809"/>
      <c r="BT71" s="809"/>
      <c r="BU71" s="809"/>
      <c r="BV71" s="809"/>
      <c r="BW71" s="809"/>
      <c r="BX71" s="809"/>
      <c r="BY71" s="809"/>
      <c r="BZ71" s="809"/>
      <c r="CA71" s="809"/>
      <c r="CB71" s="809"/>
      <c r="CC71" s="809"/>
      <c r="CD71" s="809"/>
      <c r="CE71" s="809"/>
      <c r="CF71" s="809"/>
      <c r="CG71" s="809"/>
      <c r="CH71" s="809"/>
      <c r="CI71" s="809"/>
      <c r="CJ71" s="809"/>
      <c r="CK71" s="809"/>
      <c r="CL71" s="809"/>
      <c r="CM71" s="809"/>
      <c r="CN71" s="809"/>
      <c r="CO71" s="809"/>
      <c r="CP71" s="809"/>
      <c r="CQ71" s="809"/>
      <c r="CR71" s="809"/>
      <c r="CS71" s="809"/>
      <c r="CT71" s="809"/>
      <c r="CU71" s="809"/>
      <c r="CV71" s="809"/>
      <c r="CW71" s="809"/>
      <c r="CX71" s="809"/>
      <c r="CY71" s="809"/>
      <c r="CZ71" s="809"/>
      <c r="DA71" s="809"/>
      <c r="DB71" s="809"/>
      <c r="DC71" s="809"/>
      <c r="DD71" s="809"/>
      <c r="DE71" s="809"/>
      <c r="DF71" s="809"/>
      <c r="DG71" s="809"/>
      <c r="DH71" s="809"/>
      <c r="DI71" s="809"/>
      <c r="DJ71" s="809"/>
      <c r="DK71" s="809"/>
      <c r="DL71" s="809"/>
      <c r="DM71" s="809"/>
      <c r="DN71" s="809"/>
      <c r="DO71" s="809"/>
      <c r="DP71" s="809"/>
      <c r="DQ71" s="809"/>
      <c r="DR71" s="809"/>
      <c r="DS71" s="809"/>
      <c r="DT71" s="809"/>
      <c r="DU71" s="809"/>
      <c r="DV71" s="809"/>
      <c r="DW71" s="809"/>
      <c r="DX71" s="809"/>
    </row>
    <row r="72" spans="2:128" x14ac:dyDescent="0.2">
      <c r="B72" s="811" t="s">
        <v>568</v>
      </c>
      <c r="C72" s="809"/>
      <c r="D72" s="809"/>
      <c r="E72" s="809"/>
      <c r="F72" s="809"/>
      <c r="G72" s="809"/>
      <c r="H72" s="809"/>
      <c r="I72" s="809"/>
      <c r="J72" s="809"/>
      <c r="K72" s="809"/>
      <c r="L72" s="809"/>
      <c r="M72" s="809"/>
      <c r="N72" s="809"/>
      <c r="O72" s="809"/>
      <c r="P72" s="809"/>
      <c r="Q72" s="809"/>
      <c r="R72" s="809"/>
      <c r="S72" s="809"/>
      <c r="T72" s="809"/>
      <c r="U72" s="809"/>
      <c r="V72" s="809"/>
      <c r="W72" s="809"/>
      <c r="X72" s="809"/>
      <c r="Y72" s="809"/>
      <c r="Z72" s="809"/>
      <c r="AA72" s="809"/>
      <c r="AB72" s="809"/>
      <c r="AC72" s="809"/>
      <c r="AD72" s="809"/>
      <c r="AE72" s="809"/>
      <c r="AF72" s="809"/>
      <c r="AG72" s="809"/>
      <c r="AH72" s="809"/>
      <c r="AI72" s="809"/>
      <c r="AJ72" s="809"/>
      <c r="AK72" s="809"/>
      <c r="AL72" s="809"/>
      <c r="AM72" s="809"/>
      <c r="AN72" s="809"/>
      <c r="AO72" s="809"/>
      <c r="AP72" s="809"/>
      <c r="AQ72" s="809"/>
      <c r="AR72" s="809"/>
      <c r="AS72" s="809"/>
      <c r="AT72" s="809"/>
      <c r="AU72" s="809"/>
      <c r="AV72" s="809"/>
      <c r="AW72" s="809"/>
      <c r="AX72" s="809"/>
      <c r="AY72" s="809"/>
      <c r="AZ72" s="809"/>
      <c r="BA72" s="809"/>
      <c r="BB72" s="809"/>
      <c r="BC72" s="809"/>
      <c r="BD72" s="809"/>
      <c r="BE72" s="809"/>
      <c r="BF72" s="809"/>
      <c r="BG72" s="809"/>
      <c r="BH72" s="809"/>
      <c r="BI72" s="809"/>
      <c r="BJ72" s="809"/>
      <c r="BK72" s="809"/>
      <c r="BL72" s="809"/>
      <c r="BM72" s="809"/>
      <c r="BN72" s="809"/>
      <c r="BO72" s="809"/>
      <c r="BP72" s="809"/>
      <c r="BQ72" s="809"/>
      <c r="BR72" s="809"/>
      <c r="BS72" s="809"/>
      <c r="BT72" s="809"/>
      <c r="BU72" s="809"/>
      <c r="BV72" s="809"/>
      <c r="BW72" s="809"/>
      <c r="BX72" s="809"/>
      <c r="BY72" s="809"/>
      <c r="BZ72" s="809"/>
      <c r="CA72" s="809"/>
      <c r="CB72" s="809"/>
      <c r="CC72" s="809"/>
      <c r="CD72" s="809"/>
      <c r="CE72" s="809"/>
      <c r="CF72" s="809"/>
      <c r="CG72" s="809"/>
      <c r="CH72" s="809"/>
      <c r="CI72" s="809"/>
      <c r="CJ72" s="809"/>
      <c r="CK72" s="809"/>
      <c r="CL72" s="809"/>
      <c r="CM72" s="809"/>
      <c r="CN72" s="809"/>
      <c r="CO72" s="809"/>
      <c r="CP72" s="809"/>
      <c r="CQ72" s="809"/>
      <c r="CR72" s="809"/>
      <c r="CS72" s="809"/>
      <c r="CT72" s="809"/>
      <c r="CU72" s="809"/>
      <c r="CV72" s="809"/>
      <c r="CW72" s="809"/>
      <c r="CX72" s="809"/>
      <c r="CY72" s="809"/>
      <c r="CZ72" s="809"/>
      <c r="DA72" s="809"/>
      <c r="DB72" s="809"/>
      <c r="DC72" s="809"/>
      <c r="DD72" s="809"/>
      <c r="DE72" s="809"/>
      <c r="DF72" s="809"/>
      <c r="DG72" s="809"/>
      <c r="DH72" s="809"/>
      <c r="DI72" s="809"/>
      <c r="DJ72" s="809"/>
      <c r="DK72" s="809"/>
      <c r="DL72" s="809"/>
      <c r="DM72" s="809"/>
      <c r="DN72" s="809"/>
      <c r="DO72" s="809"/>
      <c r="DP72" s="809"/>
      <c r="DQ72" s="809"/>
      <c r="DR72" s="809"/>
      <c r="DS72" s="809"/>
      <c r="DT72" s="809"/>
      <c r="DU72" s="809"/>
      <c r="DV72" s="809"/>
      <c r="DW72" s="809"/>
      <c r="DX72" s="809"/>
    </row>
    <row r="73" spans="2:128" x14ac:dyDescent="0.2">
      <c r="B73" s="811" t="s">
        <v>60</v>
      </c>
      <c r="C73" s="809"/>
      <c r="D73" s="809"/>
      <c r="E73" s="809"/>
      <c r="F73" s="809"/>
      <c r="G73" s="809"/>
      <c r="H73" s="809"/>
      <c r="I73" s="809"/>
      <c r="J73" s="809"/>
      <c r="K73" s="809"/>
      <c r="L73" s="809"/>
      <c r="M73" s="809"/>
      <c r="N73" s="809"/>
      <c r="O73" s="809"/>
      <c r="P73" s="809"/>
      <c r="Q73" s="809"/>
      <c r="R73" s="809"/>
      <c r="S73" s="809"/>
      <c r="T73" s="809"/>
      <c r="U73" s="809"/>
      <c r="V73" s="809"/>
      <c r="W73" s="809"/>
      <c r="X73" s="809"/>
      <c r="Y73" s="809"/>
      <c r="Z73" s="809"/>
      <c r="AA73" s="809"/>
      <c r="AB73" s="809"/>
      <c r="AC73" s="809"/>
      <c r="AD73" s="809"/>
      <c r="AE73" s="809"/>
      <c r="AF73" s="809"/>
      <c r="AG73" s="809"/>
      <c r="AH73" s="809"/>
      <c r="AI73" s="809"/>
      <c r="AJ73" s="809"/>
      <c r="AK73" s="809"/>
      <c r="AL73" s="809"/>
      <c r="AM73" s="809"/>
      <c r="AN73" s="809"/>
      <c r="AO73" s="809"/>
      <c r="AP73" s="809"/>
      <c r="AQ73" s="809"/>
      <c r="AR73" s="809"/>
      <c r="AS73" s="809"/>
      <c r="AT73" s="809"/>
      <c r="AU73" s="809"/>
      <c r="AV73" s="809"/>
      <c r="AW73" s="809"/>
      <c r="AX73" s="809"/>
      <c r="AY73" s="809"/>
      <c r="AZ73" s="809"/>
      <c r="BA73" s="809"/>
      <c r="BB73" s="809"/>
      <c r="BC73" s="809"/>
      <c r="BD73" s="809"/>
      <c r="BE73" s="809"/>
      <c r="BF73" s="809"/>
      <c r="BG73" s="809"/>
      <c r="BH73" s="809"/>
      <c r="BI73" s="809"/>
      <c r="BJ73" s="809"/>
      <c r="BK73" s="809"/>
      <c r="BL73" s="809"/>
      <c r="BM73" s="809"/>
      <c r="BN73" s="809"/>
      <c r="BO73" s="809"/>
      <c r="BP73" s="809"/>
      <c r="BQ73" s="809"/>
      <c r="BR73" s="809"/>
      <c r="BS73" s="809"/>
      <c r="BT73" s="809"/>
      <c r="BU73" s="809"/>
      <c r="BV73" s="809"/>
      <c r="BW73" s="809"/>
      <c r="BX73" s="809"/>
      <c r="BY73" s="809"/>
      <c r="BZ73" s="809"/>
      <c r="CA73" s="809"/>
      <c r="CB73" s="809"/>
      <c r="CC73" s="809"/>
      <c r="CD73" s="809"/>
      <c r="CE73" s="809"/>
      <c r="CF73" s="809"/>
      <c r="CG73" s="809"/>
      <c r="CH73" s="809"/>
      <c r="CI73" s="809"/>
      <c r="CJ73" s="809"/>
      <c r="CK73" s="809"/>
      <c r="CL73" s="809"/>
      <c r="CM73" s="809"/>
      <c r="CN73" s="809"/>
      <c r="CO73" s="809"/>
      <c r="CP73" s="809"/>
      <c r="CQ73" s="809"/>
      <c r="CR73" s="809"/>
      <c r="CS73" s="809"/>
      <c r="CT73" s="809"/>
      <c r="CU73" s="809"/>
      <c r="CV73" s="809"/>
      <c r="CW73" s="809"/>
      <c r="CX73" s="809"/>
      <c r="CY73" s="809"/>
      <c r="CZ73" s="809"/>
      <c r="DA73" s="809"/>
      <c r="DB73" s="809"/>
      <c r="DC73" s="809"/>
      <c r="DD73" s="809"/>
      <c r="DE73" s="809"/>
      <c r="DF73" s="809"/>
      <c r="DG73" s="809"/>
      <c r="DH73" s="809"/>
      <c r="DI73" s="809"/>
      <c r="DJ73" s="809"/>
      <c r="DK73" s="809"/>
      <c r="DL73" s="809"/>
      <c r="DM73" s="809"/>
      <c r="DN73" s="809"/>
      <c r="DO73" s="809"/>
      <c r="DP73" s="809"/>
      <c r="DQ73" s="809"/>
      <c r="DR73" s="809"/>
      <c r="DS73" s="809"/>
      <c r="DT73" s="809"/>
      <c r="DU73" s="809"/>
      <c r="DV73" s="809"/>
      <c r="DW73" s="809"/>
      <c r="DX73" s="809"/>
    </row>
    <row r="74" spans="2:128" x14ac:dyDescent="0.2">
      <c r="B74" s="811" t="s">
        <v>61</v>
      </c>
      <c r="C74" s="809" t="s">
        <v>569</v>
      </c>
      <c r="D74" s="809"/>
      <c r="E74" s="809"/>
      <c r="F74" s="809"/>
      <c r="G74" s="809"/>
      <c r="H74" s="809"/>
      <c r="I74" s="809"/>
      <c r="J74" s="809"/>
      <c r="K74" s="809"/>
      <c r="L74" s="809"/>
      <c r="M74" s="809"/>
      <c r="N74" s="809"/>
      <c r="O74" s="809"/>
      <c r="P74" s="809"/>
      <c r="Q74" s="809"/>
      <c r="R74" s="809"/>
      <c r="S74" s="809"/>
      <c r="T74" s="809"/>
      <c r="U74" s="809"/>
      <c r="V74" s="809"/>
      <c r="W74" s="809"/>
      <c r="X74" s="809"/>
      <c r="Y74" s="809"/>
      <c r="Z74" s="809"/>
      <c r="AA74" s="809"/>
      <c r="AB74" s="809"/>
      <c r="AC74" s="809"/>
      <c r="AD74" s="809"/>
      <c r="AE74" s="809"/>
      <c r="AF74" s="809"/>
      <c r="AG74" s="809"/>
      <c r="AH74" s="809"/>
      <c r="AI74" s="809"/>
      <c r="AJ74" s="809"/>
      <c r="AK74" s="809"/>
      <c r="AL74" s="809"/>
      <c r="AM74" s="809"/>
      <c r="AN74" s="809"/>
      <c r="AO74" s="809"/>
      <c r="AP74" s="809"/>
      <c r="AQ74" s="809"/>
      <c r="AR74" s="809"/>
      <c r="AS74" s="809"/>
      <c r="AT74" s="809"/>
      <c r="AU74" s="809"/>
      <c r="AV74" s="809"/>
      <c r="AW74" s="809"/>
      <c r="AX74" s="809"/>
      <c r="AY74" s="809"/>
      <c r="AZ74" s="809"/>
      <c r="BA74" s="809"/>
      <c r="BB74" s="809"/>
      <c r="BC74" s="809"/>
      <c r="BD74" s="809"/>
      <c r="BE74" s="809"/>
      <c r="BF74" s="809"/>
      <c r="BG74" s="809"/>
      <c r="BH74" s="809"/>
      <c r="BI74" s="809"/>
      <c r="BJ74" s="809"/>
      <c r="BK74" s="809"/>
      <c r="BL74" s="809"/>
      <c r="BM74" s="809"/>
      <c r="BN74" s="809"/>
      <c r="BO74" s="809"/>
      <c r="BP74" s="809"/>
      <c r="BQ74" s="809"/>
      <c r="BR74" s="809"/>
      <c r="BS74" s="809"/>
      <c r="BT74" s="809"/>
      <c r="BU74" s="809"/>
      <c r="BV74" s="809"/>
      <c r="BW74" s="809"/>
      <c r="BX74" s="809"/>
      <c r="BY74" s="809"/>
      <c r="BZ74" s="809"/>
      <c r="CA74" s="809"/>
      <c r="CB74" s="809"/>
      <c r="CC74" s="809"/>
      <c r="CD74" s="809"/>
      <c r="CE74" s="809"/>
      <c r="CF74" s="809"/>
      <c r="CG74" s="809"/>
      <c r="CH74" s="809"/>
      <c r="CI74" s="809"/>
      <c r="CJ74" s="809"/>
      <c r="CK74" s="809"/>
      <c r="CL74" s="809"/>
      <c r="CM74" s="809"/>
      <c r="CN74" s="809"/>
      <c r="CO74" s="809"/>
      <c r="CP74" s="809"/>
      <c r="CQ74" s="809"/>
      <c r="CR74" s="809"/>
      <c r="CS74" s="809"/>
      <c r="CT74" s="809"/>
      <c r="CU74" s="809"/>
      <c r="CV74" s="809"/>
      <c r="CW74" s="809"/>
      <c r="CX74" s="809"/>
      <c r="CY74" s="809"/>
      <c r="CZ74" s="809"/>
      <c r="DA74" s="809"/>
      <c r="DB74" s="809"/>
      <c r="DC74" s="809"/>
      <c r="DD74" s="809"/>
      <c r="DE74" s="809"/>
      <c r="DF74" s="809"/>
      <c r="DG74" s="809"/>
      <c r="DH74" s="809"/>
      <c r="DI74" s="809"/>
      <c r="DJ74" s="809"/>
      <c r="DK74" s="809"/>
      <c r="DL74" s="809"/>
      <c r="DM74" s="809"/>
      <c r="DN74" s="809"/>
      <c r="DO74" s="809"/>
      <c r="DP74" s="809"/>
      <c r="DQ74" s="809"/>
      <c r="DR74" s="809"/>
      <c r="DS74" s="809"/>
      <c r="DT74" s="809"/>
      <c r="DU74" s="809"/>
      <c r="DV74" s="809"/>
      <c r="DW74" s="809"/>
      <c r="DX74" s="809"/>
    </row>
    <row r="75" spans="2:128" x14ac:dyDescent="0.2">
      <c r="B75" s="811" t="s">
        <v>62</v>
      </c>
      <c r="C75" s="809" t="s">
        <v>491</v>
      </c>
      <c r="D75" s="809"/>
      <c r="E75" s="809"/>
      <c r="F75" s="809"/>
      <c r="G75" s="809"/>
      <c r="H75" s="809"/>
      <c r="I75" s="809"/>
      <c r="J75" s="809"/>
      <c r="K75" s="809"/>
      <c r="L75" s="809"/>
      <c r="M75" s="809"/>
      <c r="N75" s="809"/>
      <c r="O75" s="809"/>
      <c r="P75" s="809"/>
      <c r="Q75" s="809"/>
      <c r="R75" s="809"/>
      <c r="S75" s="809"/>
      <c r="T75" s="809"/>
      <c r="U75" s="809"/>
      <c r="V75" s="809"/>
      <c r="W75" s="809"/>
      <c r="X75" s="809"/>
      <c r="Y75" s="809"/>
      <c r="Z75" s="809"/>
      <c r="AA75" s="809"/>
      <c r="AB75" s="809"/>
      <c r="AC75" s="809"/>
      <c r="AD75" s="809"/>
      <c r="AE75" s="809"/>
      <c r="AF75" s="809"/>
      <c r="AG75" s="809"/>
      <c r="AH75" s="809"/>
      <c r="AI75" s="809"/>
      <c r="AJ75" s="809"/>
      <c r="AK75" s="809"/>
      <c r="AL75" s="809"/>
      <c r="AM75" s="809"/>
      <c r="AN75" s="809"/>
      <c r="AO75" s="809"/>
      <c r="AP75" s="809"/>
      <c r="AQ75" s="809"/>
      <c r="AR75" s="809"/>
      <c r="AS75" s="809"/>
      <c r="AT75" s="809"/>
      <c r="AU75" s="809"/>
      <c r="AV75" s="809"/>
      <c r="AW75" s="809"/>
      <c r="AX75" s="809"/>
      <c r="AY75" s="809"/>
      <c r="AZ75" s="809"/>
      <c r="BA75" s="809"/>
      <c r="BB75" s="809"/>
      <c r="BC75" s="809"/>
      <c r="BD75" s="809"/>
      <c r="BE75" s="809"/>
      <c r="BF75" s="809"/>
      <c r="BG75" s="809"/>
      <c r="BH75" s="809"/>
      <c r="BI75" s="809"/>
      <c r="BJ75" s="809"/>
      <c r="BK75" s="809"/>
      <c r="BL75" s="809"/>
      <c r="BM75" s="809"/>
      <c r="BN75" s="809"/>
      <c r="BO75" s="809"/>
      <c r="BP75" s="809"/>
      <c r="BQ75" s="809"/>
      <c r="BR75" s="809"/>
      <c r="BS75" s="809"/>
      <c r="BT75" s="809"/>
      <c r="BU75" s="809"/>
      <c r="BV75" s="809"/>
      <c r="BW75" s="809"/>
      <c r="BX75" s="809"/>
      <c r="BY75" s="809"/>
      <c r="BZ75" s="809"/>
      <c r="CA75" s="809"/>
      <c r="CB75" s="809"/>
      <c r="CC75" s="809"/>
      <c r="CD75" s="809"/>
      <c r="CE75" s="809"/>
      <c r="CF75" s="809"/>
      <c r="CG75" s="809"/>
      <c r="CH75" s="809"/>
      <c r="CI75" s="809"/>
      <c r="CJ75" s="809"/>
      <c r="CK75" s="809"/>
      <c r="CL75" s="809"/>
      <c r="CM75" s="809"/>
      <c r="CN75" s="809"/>
      <c r="CO75" s="809"/>
      <c r="CP75" s="809"/>
      <c r="CQ75" s="809"/>
      <c r="CR75" s="809"/>
      <c r="CS75" s="809"/>
      <c r="CT75" s="809"/>
      <c r="CU75" s="809"/>
      <c r="CV75" s="809"/>
      <c r="CW75" s="809"/>
      <c r="CX75" s="809"/>
      <c r="CY75" s="809"/>
      <c r="CZ75" s="809"/>
      <c r="DA75" s="809"/>
      <c r="DB75" s="809"/>
      <c r="DC75" s="809"/>
      <c r="DD75" s="809"/>
      <c r="DE75" s="809"/>
      <c r="DF75" s="809"/>
      <c r="DG75" s="809"/>
      <c r="DH75" s="809"/>
      <c r="DI75" s="809"/>
      <c r="DJ75" s="809"/>
      <c r="DK75" s="809"/>
      <c r="DL75" s="809"/>
      <c r="DM75" s="809"/>
      <c r="DN75" s="809"/>
      <c r="DO75" s="809"/>
      <c r="DP75" s="809"/>
      <c r="DQ75" s="809"/>
      <c r="DR75" s="809"/>
      <c r="DS75" s="809"/>
      <c r="DT75" s="809"/>
      <c r="DU75" s="809"/>
      <c r="DV75" s="809"/>
      <c r="DW75" s="809"/>
      <c r="DX75" s="809"/>
    </row>
    <row r="76" spans="2:128" x14ac:dyDescent="0.2">
      <c r="B76" s="811" t="s">
        <v>63</v>
      </c>
      <c r="C76" s="809" t="s">
        <v>570</v>
      </c>
      <c r="D76" s="809"/>
      <c r="E76" s="809"/>
      <c r="F76" s="809"/>
      <c r="G76" s="809"/>
      <c r="H76" s="809"/>
      <c r="I76" s="809"/>
      <c r="J76" s="809"/>
      <c r="K76" s="809"/>
      <c r="L76" s="809"/>
      <c r="M76" s="809"/>
      <c r="N76" s="809"/>
      <c r="O76" s="809"/>
      <c r="P76" s="809"/>
      <c r="Q76" s="809"/>
      <c r="R76" s="809"/>
      <c r="S76" s="809"/>
      <c r="T76" s="809"/>
      <c r="U76" s="809"/>
      <c r="V76" s="809"/>
      <c r="W76" s="809"/>
      <c r="X76" s="809"/>
      <c r="Y76" s="809"/>
      <c r="Z76" s="809"/>
      <c r="AA76" s="809"/>
      <c r="AB76" s="809"/>
      <c r="AC76" s="809"/>
      <c r="AD76" s="809"/>
      <c r="AE76" s="809"/>
      <c r="AF76" s="809"/>
      <c r="AG76" s="809"/>
      <c r="AH76" s="809"/>
      <c r="AI76" s="809"/>
      <c r="AJ76" s="809"/>
      <c r="AK76" s="809"/>
      <c r="AL76" s="809"/>
      <c r="AM76" s="809"/>
      <c r="AN76" s="809"/>
      <c r="AO76" s="809"/>
      <c r="AP76" s="809"/>
      <c r="AQ76" s="809"/>
      <c r="AR76" s="809"/>
      <c r="AS76" s="809"/>
      <c r="AT76" s="809"/>
      <c r="AU76" s="809"/>
      <c r="AV76" s="809"/>
      <c r="AW76" s="809"/>
      <c r="AX76" s="809"/>
      <c r="AY76" s="809"/>
      <c r="AZ76" s="809"/>
      <c r="BA76" s="809"/>
      <c r="BB76" s="809"/>
      <c r="BC76" s="809"/>
      <c r="BD76" s="809"/>
      <c r="BE76" s="809"/>
      <c r="BF76" s="809"/>
      <c r="BG76" s="809"/>
      <c r="BH76" s="809"/>
      <c r="BI76" s="809"/>
      <c r="BJ76" s="809"/>
      <c r="BK76" s="809"/>
      <c r="BL76" s="809"/>
      <c r="BM76" s="809"/>
      <c r="BN76" s="809"/>
      <c r="BO76" s="809"/>
      <c r="BP76" s="809"/>
      <c r="BQ76" s="809"/>
      <c r="BR76" s="809"/>
      <c r="BS76" s="809"/>
      <c r="BT76" s="809"/>
      <c r="BU76" s="809"/>
      <c r="BV76" s="809"/>
      <c r="BW76" s="809"/>
      <c r="BX76" s="809"/>
      <c r="BY76" s="809"/>
      <c r="BZ76" s="809"/>
      <c r="CA76" s="809"/>
      <c r="CB76" s="809"/>
      <c r="CC76" s="809"/>
      <c r="CD76" s="809"/>
      <c r="CE76" s="809"/>
      <c r="CF76" s="809"/>
      <c r="CG76" s="809"/>
      <c r="CH76" s="809"/>
      <c r="CI76" s="809"/>
      <c r="CJ76" s="809"/>
      <c r="CK76" s="809"/>
      <c r="CL76" s="809"/>
      <c r="CM76" s="809"/>
      <c r="CN76" s="809"/>
      <c r="CO76" s="809"/>
      <c r="CP76" s="809"/>
      <c r="CQ76" s="809"/>
      <c r="CR76" s="809"/>
      <c r="CS76" s="809"/>
      <c r="CT76" s="809"/>
      <c r="CU76" s="809"/>
      <c r="CV76" s="809"/>
      <c r="CW76" s="809"/>
      <c r="CX76" s="809"/>
      <c r="CY76" s="809"/>
      <c r="CZ76" s="809"/>
      <c r="DA76" s="809"/>
      <c r="DB76" s="809"/>
      <c r="DC76" s="809"/>
      <c r="DD76" s="809"/>
      <c r="DE76" s="809"/>
      <c r="DF76" s="809"/>
      <c r="DG76" s="809"/>
      <c r="DH76" s="809"/>
      <c r="DI76" s="809"/>
      <c r="DJ76" s="809"/>
      <c r="DK76" s="809"/>
      <c r="DL76" s="809"/>
      <c r="DM76" s="809"/>
      <c r="DN76" s="809"/>
      <c r="DO76" s="809"/>
      <c r="DP76" s="809"/>
      <c r="DQ76" s="809"/>
      <c r="DR76" s="809"/>
      <c r="DS76" s="809"/>
      <c r="DT76" s="809"/>
      <c r="DU76" s="809"/>
      <c r="DV76" s="809"/>
      <c r="DW76" s="809"/>
      <c r="DX76" s="809"/>
    </row>
    <row r="77" spans="2:128" x14ac:dyDescent="0.2">
      <c r="B77" s="811" t="s">
        <v>64</v>
      </c>
      <c r="C77" s="809" t="s">
        <v>571</v>
      </c>
      <c r="D77" s="809"/>
      <c r="E77" s="809"/>
      <c r="F77" s="809"/>
      <c r="G77" s="809"/>
      <c r="H77" s="809"/>
      <c r="I77" s="809"/>
      <c r="J77" s="809"/>
      <c r="K77" s="809"/>
      <c r="L77" s="809"/>
      <c r="M77" s="809"/>
      <c r="N77" s="809"/>
      <c r="O77" s="809"/>
      <c r="P77" s="809"/>
      <c r="Q77" s="809"/>
      <c r="R77" s="809"/>
      <c r="S77" s="809"/>
      <c r="T77" s="809"/>
      <c r="U77" s="809"/>
      <c r="V77" s="809"/>
      <c r="W77" s="809"/>
      <c r="X77" s="809"/>
      <c r="Y77" s="809"/>
      <c r="Z77" s="809"/>
      <c r="AA77" s="809"/>
      <c r="AB77" s="809"/>
      <c r="AC77" s="809"/>
      <c r="AD77" s="809"/>
      <c r="AE77" s="809"/>
      <c r="AF77" s="809"/>
      <c r="AG77" s="809"/>
      <c r="AH77" s="809"/>
      <c r="AI77" s="809"/>
      <c r="AJ77" s="809"/>
      <c r="AK77" s="809"/>
      <c r="AL77" s="809"/>
      <c r="AM77" s="809"/>
      <c r="AN77" s="809"/>
      <c r="AO77" s="809"/>
      <c r="AP77" s="809"/>
      <c r="AQ77" s="809"/>
      <c r="AR77" s="809"/>
      <c r="AS77" s="809"/>
      <c r="AT77" s="809"/>
      <c r="AU77" s="809"/>
      <c r="AV77" s="809"/>
      <c r="AW77" s="809"/>
      <c r="AX77" s="809"/>
      <c r="AY77" s="809"/>
      <c r="AZ77" s="809"/>
      <c r="BA77" s="809"/>
      <c r="BB77" s="809"/>
      <c r="BC77" s="809"/>
      <c r="BD77" s="809"/>
      <c r="BE77" s="809"/>
      <c r="BF77" s="809"/>
      <c r="BG77" s="809"/>
      <c r="BH77" s="809"/>
      <c r="BI77" s="809"/>
      <c r="BJ77" s="809"/>
      <c r="BK77" s="809"/>
      <c r="BL77" s="809"/>
      <c r="BM77" s="809"/>
      <c r="BN77" s="809"/>
      <c r="BO77" s="809"/>
      <c r="BP77" s="809"/>
      <c r="BQ77" s="809"/>
      <c r="BR77" s="809"/>
      <c r="BS77" s="809"/>
      <c r="BT77" s="809"/>
      <c r="BU77" s="809"/>
      <c r="BV77" s="809"/>
      <c r="BW77" s="809"/>
      <c r="BX77" s="809"/>
      <c r="BY77" s="809"/>
      <c r="BZ77" s="809"/>
      <c r="CA77" s="809"/>
      <c r="CB77" s="809"/>
      <c r="CC77" s="809"/>
      <c r="CD77" s="809"/>
      <c r="CE77" s="809"/>
      <c r="CF77" s="809"/>
      <c r="CG77" s="809"/>
      <c r="CH77" s="809"/>
      <c r="CI77" s="809"/>
      <c r="CJ77" s="809"/>
      <c r="CK77" s="809"/>
      <c r="CL77" s="809"/>
      <c r="CM77" s="809"/>
      <c r="CN77" s="809"/>
      <c r="CO77" s="809"/>
      <c r="CP77" s="809"/>
      <c r="CQ77" s="809"/>
      <c r="CR77" s="809"/>
      <c r="CS77" s="809"/>
      <c r="CT77" s="809"/>
      <c r="CU77" s="809"/>
      <c r="CV77" s="809"/>
      <c r="CW77" s="809"/>
      <c r="CX77" s="809"/>
      <c r="CY77" s="809"/>
      <c r="CZ77" s="809"/>
      <c r="DA77" s="809"/>
      <c r="DB77" s="809"/>
      <c r="DC77" s="809"/>
      <c r="DD77" s="809"/>
      <c r="DE77" s="809"/>
      <c r="DF77" s="809"/>
      <c r="DG77" s="809"/>
      <c r="DH77" s="809"/>
      <c r="DI77" s="809"/>
      <c r="DJ77" s="809"/>
      <c r="DK77" s="809"/>
      <c r="DL77" s="809"/>
      <c r="DM77" s="809"/>
      <c r="DN77" s="809"/>
      <c r="DO77" s="809"/>
      <c r="DP77" s="809"/>
      <c r="DQ77" s="809"/>
      <c r="DR77" s="809"/>
      <c r="DS77" s="809"/>
      <c r="DT77" s="809"/>
      <c r="DU77" s="809"/>
      <c r="DV77" s="809"/>
      <c r="DW77" s="809"/>
      <c r="DX77" s="809"/>
    </row>
    <row r="78" spans="2:128" x14ac:dyDescent="0.2">
      <c r="B78" s="811" t="s">
        <v>65</v>
      </c>
      <c r="C78" s="809" t="s">
        <v>572</v>
      </c>
      <c r="D78" s="809"/>
      <c r="E78" s="809"/>
      <c r="F78" s="809"/>
      <c r="G78" s="809"/>
      <c r="H78" s="809"/>
      <c r="I78" s="809"/>
      <c r="J78" s="809"/>
      <c r="K78" s="809"/>
      <c r="L78" s="809"/>
      <c r="M78" s="809"/>
      <c r="N78" s="809"/>
      <c r="O78" s="809"/>
      <c r="P78" s="809"/>
      <c r="Q78" s="809"/>
      <c r="R78" s="809"/>
      <c r="S78" s="809"/>
      <c r="T78" s="809"/>
      <c r="U78" s="809"/>
      <c r="V78" s="809"/>
      <c r="W78" s="809"/>
      <c r="X78" s="809"/>
      <c r="Y78" s="809"/>
      <c r="Z78" s="809"/>
      <c r="AA78" s="809"/>
      <c r="AB78" s="809"/>
      <c r="AC78" s="809"/>
      <c r="AD78" s="809"/>
      <c r="AE78" s="809"/>
      <c r="AF78" s="809"/>
      <c r="AG78" s="809"/>
      <c r="AH78" s="809"/>
      <c r="AI78" s="809"/>
      <c r="AJ78" s="809"/>
      <c r="AK78" s="809"/>
      <c r="AL78" s="809"/>
      <c r="AM78" s="809"/>
      <c r="AN78" s="809"/>
      <c r="AO78" s="809"/>
      <c r="AP78" s="809"/>
      <c r="AQ78" s="809"/>
      <c r="AR78" s="809"/>
      <c r="AS78" s="809"/>
      <c r="AT78" s="809"/>
      <c r="AU78" s="809"/>
      <c r="AV78" s="809"/>
      <c r="AW78" s="809"/>
      <c r="AX78" s="809"/>
      <c r="AY78" s="809"/>
      <c r="AZ78" s="809"/>
      <c r="BA78" s="809"/>
      <c r="BB78" s="809"/>
      <c r="BC78" s="809"/>
      <c r="BD78" s="809"/>
      <c r="BE78" s="809"/>
      <c r="BF78" s="809"/>
      <c r="BG78" s="809"/>
      <c r="BH78" s="809"/>
      <c r="BI78" s="809"/>
      <c r="BJ78" s="809"/>
      <c r="BK78" s="809"/>
      <c r="BL78" s="809"/>
      <c r="BM78" s="809"/>
      <c r="BN78" s="809"/>
      <c r="BO78" s="809"/>
      <c r="BP78" s="809"/>
      <c r="BQ78" s="809"/>
      <c r="BR78" s="809"/>
      <c r="BS78" s="809"/>
      <c r="BT78" s="809"/>
      <c r="BU78" s="809"/>
      <c r="BV78" s="809"/>
      <c r="BW78" s="809"/>
      <c r="BX78" s="809"/>
      <c r="BY78" s="809"/>
      <c r="BZ78" s="809"/>
      <c r="CA78" s="809"/>
      <c r="CB78" s="809"/>
      <c r="CC78" s="809"/>
      <c r="CD78" s="809"/>
      <c r="CE78" s="809"/>
      <c r="CF78" s="809"/>
      <c r="CG78" s="809"/>
      <c r="CH78" s="809"/>
      <c r="CI78" s="809"/>
      <c r="CJ78" s="809"/>
      <c r="CK78" s="809"/>
      <c r="CL78" s="809"/>
      <c r="CM78" s="809"/>
      <c r="CN78" s="809"/>
      <c r="CO78" s="809"/>
      <c r="CP78" s="809"/>
      <c r="CQ78" s="809"/>
      <c r="CR78" s="809"/>
      <c r="CS78" s="809"/>
      <c r="CT78" s="809"/>
      <c r="CU78" s="809"/>
      <c r="CV78" s="809"/>
      <c r="CW78" s="809"/>
      <c r="CX78" s="809"/>
      <c r="CY78" s="809"/>
      <c r="CZ78" s="809"/>
      <c r="DA78" s="809"/>
      <c r="DB78" s="809"/>
      <c r="DC78" s="809"/>
      <c r="DD78" s="809"/>
      <c r="DE78" s="809"/>
      <c r="DF78" s="809"/>
      <c r="DG78" s="809"/>
      <c r="DH78" s="809"/>
      <c r="DI78" s="809"/>
      <c r="DJ78" s="809"/>
      <c r="DK78" s="809"/>
      <c r="DL78" s="809"/>
      <c r="DM78" s="809"/>
      <c r="DN78" s="809"/>
      <c r="DO78" s="809"/>
      <c r="DP78" s="809"/>
      <c r="DQ78" s="809"/>
      <c r="DR78" s="809"/>
      <c r="DS78" s="809"/>
      <c r="DT78" s="809"/>
      <c r="DU78" s="809"/>
      <c r="DV78" s="809"/>
      <c r="DW78" s="809"/>
      <c r="DX78" s="809"/>
    </row>
    <row r="79" spans="2:128" x14ac:dyDescent="0.2">
      <c r="B79" s="811" t="s">
        <v>66</v>
      </c>
      <c r="C79" s="809" t="s">
        <v>573</v>
      </c>
      <c r="D79" s="809"/>
      <c r="E79" s="809"/>
      <c r="F79" s="809"/>
      <c r="G79" s="809"/>
      <c r="H79" s="809"/>
      <c r="I79" s="809"/>
      <c r="J79" s="809"/>
      <c r="K79" s="809"/>
      <c r="L79" s="809"/>
      <c r="M79" s="809"/>
      <c r="N79" s="809"/>
      <c r="O79" s="809"/>
      <c r="P79" s="809"/>
      <c r="Q79" s="809"/>
      <c r="R79" s="809"/>
      <c r="S79" s="809"/>
      <c r="T79" s="809"/>
      <c r="U79" s="809"/>
      <c r="V79" s="809"/>
      <c r="W79" s="809"/>
      <c r="X79" s="809"/>
      <c r="Y79" s="809"/>
      <c r="Z79" s="809"/>
      <c r="AA79" s="809"/>
      <c r="AB79" s="809"/>
      <c r="AC79" s="809"/>
      <c r="AD79" s="809"/>
      <c r="AE79" s="809"/>
      <c r="AF79" s="809"/>
      <c r="AG79" s="809"/>
      <c r="AH79" s="809"/>
      <c r="AI79" s="809"/>
      <c r="AJ79" s="809"/>
      <c r="AK79" s="809"/>
      <c r="AL79" s="809"/>
      <c r="AM79" s="809"/>
      <c r="AN79" s="809"/>
      <c r="AO79" s="809"/>
      <c r="AP79" s="809"/>
      <c r="AQ79" s="809"/>
      <c r="AR79" s="809"/>
      <c r="AS79" s="809"/>
      <c r="AT79" s="809"/>
      <c r="AU79" s="809"/>
      <c r="AV79" s="809"/>
      <c r="AW79" s="809"/>
      <c r="AX79" s="809"/>
      <c r="AY79" s="809"/>
      <c r="AZ79" s="809"/>
      <c r="BA79" s="809"/>
      <c r="BB79" s="809"/>
      <c r="BC79" s="809"/>
      <c r="BD79" s="809"/>
      <c r="BE79" s="809"/>
      <c r="BF79" s="809"/>
      <c r="BG79" s="809"/>
      <c r="BH79" s="809"/>
      <c r="BI79" s="809"/>
      <c r="BJ79" s="809"/>
      <c r="BK79" s="809"/>
      <c r="BL79" s="809"/>
      <c r="BM79" s="809"/>
      <c r="BN79" s="809"/>
      <c r="BO79" s="809"/>
      <c r="BP79" s="809"/>
      <c r="BQ79" s="809"/>
      <c r="BR79" s="809"/>
      <c r="BS79" s="809"/>
      <c r="BT79" s="809"/>
      <c r="BU79" s="809"/>
      <c r="BV79" s="809"/>
      <c r="BW79" s="809"/>
      <c r="BX79" s="809"/>
      <c r="BY79" s="809"/>
      <c r="BZ79" s="809"/>
      <c r="CA79" s="809"/>
      <c r="CB79" s="809"/>
      <c r="CC79" s="809"/>
      <c r="CD79" s="809"/>
      <c r="CE79" s="809"/>
      <c r="CF79" s="809"/>
      <c r="CG79" s="809"/>
      <c r="CH79" s="809"/>
      <c r="CI79" s="809"/>
      <c r="CJ79" s="809"/>
      <c r="CK79" s="809"/>
      <c r="CL79" s="809"/>
      <c r="CM79" s="809"/>
      <c r="CN79" s="809"/>
      <c r="CO79" s="809"/>
      <c r="CP79" s="809"/>
      <c r="CQ79" s="809"/>
      <c r="CR79" s="809"/>
      <c r="CS79" s="809"/>
      <c r="CT79" s="809"/>
      <c r="CU79" s="809"/>
      <c r="CV79" s="809"/>
      <c r="CW79" s="809"/>
      <c r="CX79" s="809"/>
      <c r="CY79" s="809"/>
      <c r="CZ79" s="809"/>
      <c r="DA79" s="809"/>
      <c r="DB79" s="809"/>
      <c r="DC79" s="809"/>
      <c r="DD79" s="809"/>
      <c r="DE79" s="809"/>
      <c r="DF79" s="809"/>
      <c r="DG79" s="809"/>
      <c r="DH79" s="809"/>
      <c r="DI79" s="809"/>
      <c r="DJ79" s="809"/>
      <c r="DK79" s="809"/>
      <c r="DL79" s="809"/>
      <c r="DM79" s="809"/>
      <c r="DN79" s="809"/>
      <c r="DO79" s="809"/>
      <c r="DP79" s="809"/>
      <c r="DQ79" s="809"/>
      <c r="DR79" s="809"/>
      <c r="DS79" s="809"/>
      <c r="DT79" s="809"/>
      <c r="DU79" s="809"/>
      <c r="DV79" s="809"/>
      <c r="DW79" s="809"/>
      <c r="DX79" s="809"/>
    </row>
    <row r="80" spans="2:128" x14ac:dyDescent="0.2">
      <c r="B80" s="811" t="s">
        <v>67</v>
      </c>
      <c r="C80" s="809" t="s">
        <v>574</v>
      </c>
      <c r="D80" s="809"/>
      <c r="E80" s="809"/>
      <c r="F80" s="809"/>
      <c r="G80" s="809"/>
      <c r="H80" s="809"/>
      <c r="I80" s="809"/>
      <c r="J80" s="809"/>
      <c r="K80" s="809"/>
      <c r="L80" s="809"/>
      <c r="M80" s="809"/>
      <c r="N80" s="809"/>
      <c r="O80" s="809"/>
      <c r="P80" s="809"/>
      <c r="Q80" s="809"/>
      <c r="R80" s="809"/>
      <c r="S80" s="809"/>
      <c r="T80" s="809"/>
      <c r="U80" s="809"/>
      <c r="V80" s="809"/>
      <c r="W80" s="809"/>
      <c r="X80" s="809"/>
      <c r="Y80" s="809"/>
      <c r="Z80" s="809"/>
      <c r="AA80" s="809"/>
      <c r="AB80" s="809"/>
      <c r="AC80" s="809"/>
      <c r="AD80" s="809"/>
      <c r="AE80" s="809"/>
      <c r="AF80" s="809"/>
      <c r="AG80" s="809"/>
      <c r="AH80" s="809"/>
      <c r="AI80" s="809"/>
      <c r="AJ80" s="809"/>
      <c r="AK80" s="809"/>
      <c r="AL80" s="809"/>
      <c r="AM80" s="809"/>
      <c r="AN80" s="809"/>
      <c r="AO80" s="809"/>
      <c r="AP80" s="809"/>
      <c r="AQ80" s="809"/>
      <c r="AR80" s="809"/>
      <c r="AS80" s="809"/>
      <c r="AT80" s="809"/>
      <c r="AU80" s="809"/>
      <c r="AV80" s="809"/>
      <c r="AW80" s="809"/>
      <c r="AX80" s="809"/>
      <c r="AY80" s="809"/>
      <c r="AZ80" s="809"/>
      <c r="BA80" s="809"/>
      <c r="BB80" s="809"/>
      <c r="BC80" s="809"/>
      <c r="BD80" s="809"/>
      <c r="BE80" s="809"/>
      <c r="BF80" s="809"/>
      <c r="BG80" s="809"/>
      <c r="BH80" s="809"/>
      <c r="BI80" s="809"/>
      <c r="BJ80" s="809"/>
      <c r="BK80" s="809"/>
      <c r="BL80" s="809"/>
      <c r="BM80" s="809"/>
      <c r="BN80" s="809"/>
      <c r="BO80" s="809"/>
      <c r="BP80" s="809"/>
      <c r="BQ80" s="809"/>
      <c r="BR80" s="809"/>
      <c r="BS80" s="809"/>
      <c r="BT80" s="809"/>
      <c r="BU80" s="809"/>
      <c r="BV80" s="809"/>
      <c r="BW80" s="809"/>
      <c r="BX80" s="809"/>
      <c r="BY80" s="809"/>
      <c r="BZ80" s="809"/>
      <c r="CA80" s="809"/>
      <c r="CB80" s="809"/>
      <c r="CC80" s="809"/>
      <c r="CD80" s="809"/>
      <c r="CE80" s="809"/>
      <c r="CF80" s="809"/>
      <c r="CG80" s="809"/>
      <c r="CH80" s="809"/>
      <c r="CI80" s="809"/>
      <c r="CJ80" s="809"/>
      <c r="CK80" s="809"/>
      <c r="CL80" s="809"/>
      <c r="CM80" s="809"/>
      <c r="CN80" s="809"/>
      <c r="CO80" s="809"/>
      <c r="CP80" s="809"/>
      <c r="CQ80" s="809"/>
      <c r="CR80" s="809"/>
      <c r="CS80" s="809"/>
      <c r="CT80" s="809"/>
      <c r="CU80" s="809"/>
      <c r="CV80" s="809"/>
      <c r="CW80" s="809"/>
      <c r="CX80" s="809"/>
      <c r="CY80" s="809"/>
      <c r="CZ80" s="809"/>
      <c r="DA80" s="809"/>
      <c r="DB80" s="809"/>
      <c r="DC80" s="809"/>
      <c r="DD80" s="809"/>
      <c r="DE80" s="809"/>
      <c r="DF80" s="809"/>
      <c r="DG80" s="809"/>
      <c r="DH80" s="809"/>
      <c r="DI80" s="809"/>
      <c r="DJ80" s="809"/>
      <c r="DK80" s="809"/>
      <c r="DL80" s="809"/>
      <c r="DM80" s="809"/>
      <c r="DN80" s="809"/>
      <c r="DO80" s="809"/>
      <c r="DP80" s="809"/>
      <c r="DQ80" s="809"/>
      <c r="DR80" s="809"/>
      <c r="DS80" s="809"/>
      <c r="DT80" s="809"/>
      <c r="DU80" s="809"/>
      <c r="DV80" s="809"/>
      <c r="DW80" s="809"/>
      <c r="DX80" s="809"/>
    </row>
    <row r="81" spans="2:128" x14ac:dyDescent="0.2">
      <c r="B81" s="811" t="s">
        <v>68</v>
      </c>
      <c r="C81" s="809" t="s">
        <v>575</v>
      </c>
      <c r="D81" s="809"/>
      <c r="E81" s="809"/>
      <c r="F81" s="809"/>
      <c r="G81" s="809"/>
      <c r="H81" s="809"/>
      <c r="I81" s="809"/>
      <c r="J81" s="809"/>
      <c r="K81" s="809"/>
      <c r="L81" s="809"/>
      <c r="M81" s="809"/>
      <c r="N81" s="809"/>
      <c r="O81" s="809"/>
      <c r="P81" s="809"/>
      <c r="Q81" s="809"/>
      <c r="R81" s="809"/>
      <c r="S81" s="809"/>
      <c r="T81" s="809"/>
      <c r="U81" s="809"/>
      <c r="V81" s="809"/>
      <c r="W81" s="809"/>
      <c r="X81" s="809"/>
      <c r="Y81" s="809"/>
      <c r="Z81" s="809"/>
      <c r="AA81" s="809"/>
      <c r="AB81" s="809"/>
      <c r="AC81" s="809"/>
      <c r="AD81" s="809"/>
      <c r="AE81" s="809"/>
      <c r="AF81" s="809"/>
      <c r="AG81" s="809"/>
      <c r="AH81" s="809"/>
      <c r="AI81" s="809"/>
      <c r="AJ81" s="809"/>
      <c r="AK81" s="809"/>
      <c r="AL81" s="809"/>
      <c r="AM81" s="809"/>
      <c r="AN81" s="809"/>
      <c r="AO81" s="809"/>
      <c r="AP81" s="809"/>
      <c r="AQ81" s="809"/>
      <c r="AR81" s="809"/>
      <c r="AS81" s="809"/>
      <c r="AT81" s="809"/>
      <c r="AU81" s="809"/>
      <c r="AV81" s="809"/>
      <c r="AW81" s="809"/>
      <c r="AX81" s="809"/>
      <c r="AY81" s="809"/>
      <c r="AZ81" s="809"/>
      <c r="BA81" s="809"/>
      <c r="BB81" s="809"/>
      <c r="BC81" s="809"/>
      <c r="BD81" s="809"/>
      <c r="BE81" s="809"/>
      <c r="BF81" s="809"/>
      <c r="BG81" s="809"/>
      <c r="BH81" s="809"/>
      <c r="BI81" s="809"/>
      <c r="BJ81" s="809"/>
      <c r="BK81" s="809"/>
      <c r="BL81" s="809"/>
      <c r="BM81" s="809"/>
      <c r="BN81" s="809"/>
      <c r="BO81" s="809"/>
      <c r="BP81" s="809"/>
      <c r="BQ81" s="809"/>
      <c r="BR81" s="809"/>
      <c r="BS81" s="809"/>
      <c r="BT81" s="809"/>
      <c r="BU81" s="809"/>
      <c r="BV81" s="809"/>
      <c r="BW81" s="809"/>
      <c r="BX81" s="809"/>
      <c r="BY81" s="809"/>
      <c r="BZ81" s="809"/>
      <c r="CA81" s="809"/>
      <c r="CB81" s="809"/>
      <c r="CC81" s="809"/>
      <c r="CD81" s="809"/>
      <c r="CE81" s="809"/>
      <c r="CF81" s="809"/>
      <c r="CG81" s="809"/>
      <c r="CH81" s="809"/>
      <c r="CI81" s="809"/>
      <c r="CJ81" s="809"/>
      <c r="CK81" s="809"/>
      <c r="CL81" s="809"/>
      <c r="CM81" s="809"/>
      <c r="CN81" s="809"/>
      <c r="CO81" s="809"/>
      <c r="CP81" s="809"/>
      <c r="CQ81" s="809"/>
      <c r="CR81" s="809"/>
      <c r="CS81" s="809"/>
      <c r="CT81" s="809"/>
      <c r="CU81" s="809"/>
      <c r="CV81" s="809"/>
      <c r="CW81" s="809"/>
      <c r="CX81" s="809"/>
      <c r="CY81" s="809"/>
      <c r="CZ81" s="809"/>
      <c r="DA81" s="809"/>
      <c r="DB81" s="809"/>
      <c r="DC81" s="809"/>
      <c r="DD81" s="809"/>
      <c r="DE81" s="809"/>
      <c r="DF81" s="809"/>
      <c r="DG81" s="809"/>
      <c r="DH81" s="809"/>
      <c r="DI81" s="809"/>
      <c r="DJ81" s="809"/>
      <c r="DK81" s="809"/>
      <c r="DL81" s="809"/>
      <c r="DM81" s="809"/>
      <c r="DN81" s="809"/>
      <c r="DO81" s="809"/>
      <c r="DP81" s="809"/>
      <c r="DQ81" s="809"/>
      <c r="DR81" s="809"/>
      <c r="DS81" s="809"/>
      <c r="DT81" s="809"/>
      <c r="DU81" s="809"/>
      <c r="DV81" s="809"/>
      <c r="DW81" s="809"/>
      <c r="DX81" s="809"/>
    </row>
    <row r="82" spans="2:128" x14ac:dyDescent="0.2">
      <c r="B82" s="811" t="s">
        <v>100</v>
      </c>
      <c r="C82" s="809"/>
      <c r="D82" s="809"/>
      <c r="E82" s="809"/>
      <c r="F82" s="809"/>
      <c r="G82" s="809"/>
      <c r="H82" s="809"/>
      <c r="I82" s="809"/>
      <c r="J82" s="809"/>
      <c r="K82" s="809"/>
      <c r="L82" s="809"/>
      <c r="M82" s="809"/>
      <c r="N82" s="809"/>
      <c r="O82" s="809"/>
      <c r="P82" s="809"/>
      <c r="Q82" s="809"/>
      <c r="R82" s="809"/>
      <c r="S82" s="809"/>
      <c r="T82" s="809"/>
      <c r="U82" s="809"/>
      <c r="V82" s="809"/>
      <c r="W82" s="809"/>
      <c r="X82" s="809"/>
      <c r="Y82" s="809"/>
      <c r="Z82" s="809"/>
      <c r="AA82" s="809"/>
      <c r="AB82" s="809"/>
      <c r="AC82" s="809"/>
      <c r="AD82" s="809"/>
      <c r="AE82" s="809"/>
      <c r="AF82" s="809"/>
      <c r="AG82" s="809"/>
      <c r="AH82" s="809"/>
      <c r="AI82" s="809"/>
      <c r="AJ82" s="809"/>
      <c r="AK82" s="809"/>
      <c r="AL82" s="809"/>
      <c r="AM82" s="809"/>
      <c r="AN82" s="809"/>
      <c r="AO82" s="809"/>
      <c r="AP82" s="809"/>
      <c r="AQ82" s="809"/>
      <c r="AR82" s="809"/>
      <c r="AS82" s="809"/>
      <c r="AT82" s="809"/>
      <c r="AU82" s="809"/>
      <c r="AV82" s="809"/>
      <c r="AW82" s="809"/>
      <c r="AX82" s="809"/>
      <c r="AY82" s="809"/>
      <c r="AZ82" s="809"/>
      <c r="BA82" s="809"/>
      <c r="BB82" s="809"/>
      <c r="BC82" s="809"/>
      <c r="BD82" s="809"/>
      <c r="BE82" s="809"/>
      <c r="BF82" s="809"/>
      <c r="BG82" s="809"/>
      <c r="BH82" s="809"/>
      <c r="BI82" s="809"/>
      <c r="BJ82" s="809"/>
      <c r="BK82" s="809"/>
      <c r="BL82" s="809"/>
      <c r="BM82" s="809"/>
      <c r="BN82" s="809"/>
      <c r="BO82" s="809"/>
      <c r="BP82" s="809"/>
      <c r="BQ82" s="809"/>
      <c r="BR82" s="809"/>
      <c r="BS82" s="809"/>
      <c r="BT82" s="809"/>
      <c r="BU82" s="809"/>
      <c r="BV82" s="809"/>
      <c r="BW82" s="809"/>
      <c r="BX82" s="809"/>
      <c r="BY82" s="809"/>
      <c r="BZ82" s="809"/>
      <c r="CA82" s="809"/>
      <c r="CB82" s="809"/>
      <c r="CC82" s="809"/>
      <c r="CD82" s="809"/>
      <c r="CE82" s="809"/>
      <c r="CF82" s="809"/>
      <c r="CG82" s="809"/>
      <c r="CH82" s="809"/>
      <c r="CI82" s="809"/>
      <c r="CJ82" s="809"/>
      <c r="CK82" s="809"/>
      <c r="CL82" s="809"/>
      <c r="CM82" s="809"/>
      <c r="CN82" s="809"/>
      <c r="CO82" s="809"/>
      <c r="CP82" s="809"/>
      <c r="CQ82" s="809"/>
      <c r="CR82" s="809"/>
      <c r="CS82" s="809"/>
      <c r="CT82" s="809"/>
      <c r="CU82" s="809"/>
      <c r="CV82" s="809"/>
      <c r="CW82" s="809"/>
      <c r="CX82" s="809"/>
      <c r="CY82" s="809"/>
      <c r="CZ82" s="809"/>
      <c r="DA82" s="809"/>
      <c r="DB82" s="809"/>
      <c r="DC82" s="809"/>
      <c r="DD82" s="809"/>
      <c r="DE82" s="809"/>
      <c r="DF82" s="809"/>
      <c r="DG82" s="809"/>
      <c r="DH82" s="809"/>
      <c r="DI82" s="809"/>
      <c r="DJ82" s="809"/>
      <c r="DK82" s="809"/>
      <c r="DL82" s="809"/>
      <c r="DM82" s="809"/>
      <c r="DN82" s="809"/>
      <c r="DO82" s="809"/>
      <c r="DP82" s="809"/>
      <c r="DQ82" s="809"/>
      <c r="DR82" s="809"/>
      <c r="DS82" s="809"/>
      <c r="DT82" s="809"/>
      <c r="DU82" s="809"/>
      <c r="DV82" s="809"/>
      <c r="DW82" s="809"/>
      <c r="DX82" s="809"/>
    </row>
    <row r="83" spans="2:128" x14ac:dyDescent="0.2">
      <c r="B83" s="811" t="s">
        <v>101</v>
      </c>
      <c r="C83" s="809"/>
      <c r="D83" s="809"/>
      <c r="E83" s="809"/>
      <c r="F83" s="809"/>
      <c r="G83" s="809"/>
      <c r="H83" s="809"/>
      <c r="I83" s="809"/>
      <c r="J83" s="809"/>
      <c r="K83" s="809"/>
      <c r="L83" s="809"/>
      <c r="M83" s="809"/>
      <c r="N83" s="809"/>
      <c r="O83" s="809"/>
      <c r="P83" s="809"/>
      <c r="Q83" s="809"/>
      <c r="R83" s="809"/>
      <c r="S83" s="809"/>
      <c r="T83" s="809"/>
      <c r="U83" s="809"/>
      <c r="V83" s="809"/>
      <c r="W83" s="809"/>
      <c r="X83" s="809"/>
      <c r="Y83" s="809"/>
      <c r="Z83" s="809"/>
      <c r="AA83" s="809"/>
      <c r="AB83" s="809"/>
      <c r="AC83" s="809"/>
      <c r="AD83" s="809"/>
      <c r="AE83" s="809"/>
      <c r="AF83" s="809"/>
      <c r="AG83" s="809"/>
      <c r="AH83" s="809"/>
      <c r="AI83" s="809"/>
      <c r="AJ83" s="809"/>
      <c r="AK83" s="809"/>
      <c r="AL83" s="809"/>
      <c r="AM83" s="809"/>
      <c r="AN83" s="809"/>
      <c r="AO83" s="809"/>
      <c r="AP83" s="809"/>
      <c r="AQ83" s="809"/>
      <c r="AR83" s="809"/>
      <c r="AS83" s="809"/>
      <c r="AT83" s="809"/>
      <c r="AU83" s="809"/>
      <c r="AV83" s="809"/>
      <c r="AW83" s="809"/>
      <c r="AX83" s="809"/>
      <c r="AY83" s="809"/>
      <c r="AZ83" s="809"/>
      <c r="BA83" s="809"/>
      <c r="BB83" s="809"/>
      <c r="BC83" s="809"/>
      <c r="BD83" s="809"/>
      <c r="BE83" s="809"/>
      <c r="BF83" s="809"/>
      <c r="BG83" s="809"/>
      <c r="BH83" s="809"/>
      <c r="BI83" s="809"/>
      <c r="BJ83" s="809"/>
      <c r="BK83" s="809"/>
      <c r="BL83" s="809"/>
      <c r="BM83" s="809"/>
      <c r="BN83" s="809"/>
      <c r="BO83" s="809"/>
      <c r="BP83" s="809"/>
      <c r="BQ83" s="809"/>
      <c r="BR83" s="809"/>
      <c r="BS83" s="809"/>
      <c r="BT83" s="809"/>
      <c r="BU83" s="809"/>
      <c r="BV83" s="809"/>
      <c r="BW83" s="809"/>
      <c r="BX83" s="809"/>
      <c r="BY83" s="809"/>
      <c r="BZ83" s="809"/>
      <c r="CA83" s="809"/>
      <c r="CB83" s="809"/>
      <c r="CC83" s="809"/>
      <c r="CD83" s="809"/>
      <c r="CE83" s="809"/>
      <c r="CF83" s="809"/>
      <c r="CG83" s="809"/>
      <c r="CH83" s="809"/>
      <c r="CI83" s="809"/>
      <c r="CJ83" s="809"/>
      <c r="CK83" s="809"/>
      <c r="CL83" s="809"/>
      <c r="CM83" s="809"/>
      <c r="CN83" s="809"/>
      <c r="CO83" s="809"/>
      <c r="CP83" s="809"/>
      <c r="CQ83" s="809"/>
      <c r="CR83" s="809"/>
      <c r="CS83" s="809"/>
      <c r="CT83" s="809"/>
      <c r="CU83" s="809"/>
      <c r="CV83" s="809"/>
      <c r="CW83" s="809"/>
      <c r="CX83" s="809"/>
      <c r="CY83" s="809"/>
      <c r="CZ83" s="809"/>
      <c r="DA83" s="809"/>
      <c r="DB83" s="809"/>
      <c r="DC83" s="809"/>
      <c r="DD83" s="809"/>
      <c r="DE83" s="809"/>
      <c r="DF83" s="809"/>
      <c r="DG83" s="809"/>
      <c r="DH83" s="809"/>
      <c r="DI83" s="809"/>
      <c r="DJ83" s="809"/>
      <c r="DK83" s="809"/>
      <c r="DL83" s="809"/>
      <c r="DM83" s="809"/>
      <c r="DN83" s="809"/>
      <c r="DO83" s="809"/>
      <c r="DP83" s="809"/>
      <c r="DQ83" s="809"/>
      <c r="DR83" s="809"/>
      <c r="DS83" s="809"/>
      <c r="DT83" s="809"/>
      <c r="DU83" s="809"/>
      <c r="DV83" s="809"/>
      <c r="DW83" s="809"/>
      <c r="DX83" s="809"/>
    </row>
    <row r="84" spans="2:128" x14ac:dyDescent="0.2">
      <c r="B84" s="811" t="s">
        <v>102</v>
      </c>
      <c r="C84" s="809" t="s">
        <v>576</v>
      </c>
      <c r="D84" s="809"/>
      <c r="E84" s="809"/>
      <c r="F84" s="809"/>
      <c r="G84" s="809"/>
      <c r="H84" s="809"/>
      <c r="I84" s="809"/>
      <c r="J84" s="809"/>
      <c r="K84" s="809"/>
      <c r="L84" s="809"/>
      <c r="M84" s="809"/>
      <c r="N84" s="809"/>
      <c r="O84" s="809"/>
      <c r="P84" s="809"/>
      <c r="Q84" s="809"/>
      <c r="R84" s="809"/>
      <c r="S84" s="809"/>
      <c r="T84" s="809"/>
      <c r="U84" s="809"/>
      <c r="V84" s="809"/>
      <c r="W84" s="809"/>
      <c r="X84" s="809"/>
      <c r="Y84" s="809"/>
      <c r="Z84" s="809"/>
      <c r="AA84" s="809"/>
      <c r="AB84" s="809"/>
      <c r="AC84" s="809"/>
      <c r="AD84" s="809"/>
      <c r="AE84" s="809"/>
      <c r="AF84" s="809"/>
      <c r="AG84" s="809"/>
      <c r="AH84" s="809"/>
      <c r="AI84" s="809"/>
      <c r="AJ84" s="809"/>
      <c r="AK84" s="809"/>
      <c r="AL84" s="809"/>
      <c r="AM84" s="809"/>
      <c r="AN84" s="809"/>
      <c r="AO84" s="809"/>
      <c r="AP84" s="809"/>
      <c r="AQ84" s="809"/>
      <c r="AR84" s="809"/>
      <c r="AS84" s="809"/>
      <c r="AT84" s="809"/>
      <c r="AU84" s="809"/>
      <c r="AV84" s="809"/>
      <c r="AW84" s="809"/>
      <c r="AX84" s="809"/>
      <c r="AY84" s="809"/>
      <c r="AZ84" s="809"/>
      <c r="BA84" s="809"/>
      <c r="BB84" s="809"/>
      <c r="BC84" s="809"/>
      <c r="BD84" s="809"/>
      <c r="BE84" s="809"/>
      <c r="BF84" s="809"/>
      <c r="BG84" s="809"/>
      <c r="BH84" s="809"/>
      <c r="BI84" s="809"/>
      <c r="BJ84" s="809"/>
      <c r="BK84" s="809"/>
      <c r="BL84" s="809"/>
      <c r="BM84" s="809"/>
      <c r="BN84" s="809"/>
      <c r="BO84" s="809"/>
      <c r="BP84" s="809"/>
      <c r="BQ84" s="809"/>
      <c r="BR84" s="809"/>
      <c r="BS84" s="809"/>
      <c r="BT84" s="809"/>
      <c r="BU84" s="809"/>
      <c r="BV84" s="809"/>
      <c r="BW84" s="809"/>
      <c r="BX84" s="809"/>
      <c r="BY84" s="809"/>
      <c r="BZ84" s="809"/>
      <c r="CA84" s="809"/>
      <c r="CB84" s="809"/>
      <c r="CC84" s="809"/>
      <c r="CD84" s="809"/>
      <c r="CE84" s="809"/>
      <c r="CF84" s="809"/>
      <c r="CG84" s="809"/>
      <c r="CH84" s="809"/>
      <c r="CI84" s="809"/>
      <c r="CJ84" s="809"/>
      <c r="CK84" s="809"/>
      <c r="CL84" s="809"/>
      <c r="CM84" s="809"/>
      <c r="CN84" s="809"/>
      <c r="CO84" s="809"/>
      <c r="CP84" s="809"/>
      <c r="CQ84" s="809"/>
      <c r="CR84" s="809"/>
      <c r="CS84" s="809"/>
      <c r="CT84" s="809"/>
      <c r="CU84" s="809"/>
      <c r="CV84" s="809"/>
      <c r="CW84" s="809"/>
      <c r="CX84" s="809"/>
      <c r="CY84" s="809"/>
      <c r="CZ84" s="809"/>
      <c r="DA84" s="809"/>
      <c r="DB84" s="809"/>
      <c r="DC84" s="809"/>
      <c r="DD84" s="809"/>
      <c r="DE84" s="809"/>
      <c r="DF84" s="809"/>
      <c r="DG84" s="809"/>
      <c r="DH84" s="809"/>
      <c r="DI84" s="809"/>
      <c r="DJ84" s="809"/>
      <c r="DK84" s="809"/>
      <c r="DL84" s="809"/>
      <c r="DM84" s="809"/>
      <c r="DN84" s="809"/>
      <c r="DO84" s="809"/>
      <c r="DP84" s="809"/>
      <c r="DQ84" s="809"/>
      <c r="DR84" s="809"/>
      <c r="DS84" s="809"/>
      <c r="DT84" s="809"/>
      <c r="DU84" s="809"/>
      <c r="DV84" s="809"/>
      <c r="DW84" s="809"/>
      <c r="DX84" s="809"/>
    </row>
    <row r="85" spans="2:128" x14ac:dyDescent="0.2">
      <c r="B85" s="811" t="s">
        <v>103</v>
      </c>
      <c r="C85" s="809" t="s">
        <v>577</v>
      </c>
      <c r="D85" s="809"/>
      <c r="E85" s="809"/>
      <c r="F85" s="809"/>
      <c r="G85" s="809"/>
      <c r="H85" s="809"/>
      <c r="I85" s="809"/>
      <c r="J85" s="809"/>
      <c r="K85" s="809"/>
      <c r="L85" s="809"/>
      <c r="M85" s="809"/>
      <c r="N85" s="809"/>
      <c r="O85" s="809"/>
      <c r="P85" s="809"/>
      <c r="Q85" s="809"/>
      <c r="R85" s="809"/>
      <c r="S85" s="809"/>
      <c r="T85" s="809"/>
      <c r="U85" s="809"/>
      <c r="V85" s="809"/>
      <c r="W85" s="809"/>
      <c r="X85" s="809"/>
      <c r="Y85" s="809"/>
      <c r="Z85" s="809"/>
      <c r="AA85" s="809"/>
      <c r="AB85" s="809"/>
      <c r="AC85" s="809"/>
      <c r="AD85" s="809"/>
      <c r="AE85" s="809"/>
      <c r="AF85" s="809"/>
      <c r="AG85" s="809"/>
      <c r="AH85" s="809"/>
      <c r="AI85" s="809"/>
      <c r="AJ85" s="809"/>
      <c r="AK85" s="809"/>
      <c r="AL85" s="809"/>
      <c r="AM85" s="809"/>
      <c r="AN85" s="809"/>
      <c r="AO85" s="809"/>
      <c r="AP85" s="809"/>
      <c r="AQ85" s="809"/>
      <c r="AR85" s="809"/>
      <c r="AS85" s="809"/>
      <c r="AT85" s="809"/>
      <c r="AU85" s="809"/>
      <c r="AV85" s="809"/>
      <c r="AW85" s="809"/>
      <c r="AX85" s="809"/>
      <c r="AY85" s="809"/>
      <c r="AZ85" s="809"/>
      <c r="BA85" s="809"/>
      <c r="BB85" s="809"/>
      <c r="BC85" s="809"/>
      <c r="BD85" s="809"/>
      <c r="BE85" s="809"/>
      <c r="BF85" s="809"/>
      <c r="BG85" s="809"/>
      <c r="BH85" s="809"/>
      <c r="BI85" s="809"/>
      <c r="BJ85" s="809"/>
      <c r="BK85" s="809"/>
      <c r="BL85" s="809"/>
      <c r="BM85" s="809"/>
      <c r="BN85" s="809"/>
      <c r="BO85" s="809"/>
      <c r="BP85" s="809"/>
      <c r="BQ85" s="809"/>
      <c r="BR85" s="809"/>
      <c r="BS85" s="809"/>
      <c r="BT85" s="809"/>
      <c r="BU85" s="809"/>
      <c r="BV85" s="809"/>
      <c r="BW85" s="809"/>
      <c r="BX85" s="809"/>
      <c r="BY85" s="809"/>
      <c r="BZ85" s="809"/>
      <c r="CA85" s="809"/>
      <c r="CB85" s="809"/>
      <c r="CC85" s="809"/>
      <c r="CD85" s="809"/>
      <c r="CE85" s="809"/>
      <c r="CF85" s="809"/>
      <c r="CG85" s="809"/>
      <c r="CH85" s="809"/>
      <c r="CI85" s="809"/>
      <c r="CJ85" s="809"/>
      <c r="CK85" s="809"/>
      <c r="CL85" s="809"/>
      <c r="CM85" s="809"/>
      <c r="CN85" s="809"/>
      <c r="CO85" s="809"/>
      <c r="CP85" s="809"/>
      <c r="CQ85" s="809"/>
      <c r="CR85" s="809"/>
      <c r="CS85" s="809"/>
      <c r="CT85" s="809"/>
      <c r="CU85" s="809"/>
      <c r="CV85" s="809"/>
      <c r="CW85" s="809"/>
      <c r="CX85" s="809"/>
      <c r="CY85" s="809"/>
      <c r="CZ85" s="809"/>
      <c r="DA85" s="809"/>
      <c r="DB85" s="809"/>
      <c r="DC85" s="809"/>
      <c r="DD85" s="809"/>
      <c r="DE85" s="809"/>
      <c r="DF85" s="809"/>
      <c r="DG85" s="809"/>
      <c r="DH85" s="809"/>
      <c r="DI85" s="809"/>
      <c r="DJ85" s="809"/>
      <c r="DK85" s="809"/>
      <c r="DL85" s="809"/>
      <c r="DM85" s="809"/>
      <c r="DN85" s="809"/>
      <c r="DO85" s="809"/>
      <c r="DP85" s="809"/>
      <c r="DQ85" s="809"/>
      <c r="DR85" s="809"/>
      <c r="DS85" s="809"/>
      <c r="DT85" s="809"/>
      <c r="DU85" s="809"/>
      <c r="DV85" s="809"/>
      <c r="DW85" s="809"/>
      <c r="DX85" s="809"/>
    </row>
    <row r="86" spans="2:128" x14ac:dyDescent="0.2">
      <c r="B86" s="811"/>
      <c r="C86" s="809"/>
      <c r="D86" s="809"/>
      <c r="E86" s="809"/>
      <c r="F86" s="809"/>
      <c r="G86" s="809"/>
      <c r="H86" s="809"/>
      <c r="I86" s="809"/>
      <c r="J86" s="809"/>
      <c r="K86" s="809"/>
      <c r="L86" s="809"/>
      <c r="M86" s="809"/>
      <c r="N86" s="809"/>
      <c r="O86" s="809"/>
      <c r="P86" s="809"/>
      <c r="Q86" s="809"/>
      <c r="R86" s="809"/>
      <c r="S86" s="809"/>
      <c r="T86" s="809"/>
      <c r="U86" s="809"/>
      <c r="V86" s="809"/>
      <c r="W86" s="809"/>
      <c r="X86" s="809"/>
      <c r="Y86" s="809"/>
      <c r="Z86" s="809"/>
      <c r="AA86" s="809"/>
      <c r="AB86" s="809"/>
      <c r="AC86" s="809"/>
      <c r="AD86" s="809"/>
      <c r="AE86" s="809"/>
      <c r="AF86" s="809"/>
      <c r="AG86" s="809"/>
      <c r="AH86" s="809"/>
      <c r="AI86" s="809"/>
      <c r="AJ86" s="809"/>
      <c r="AK86" s="809"/>
      <c r="AL86" s="809"/>
      <c r="AM86" s="809"/>
      <c r="AN86" s="809"/>
      <c r="AO86" s="809"/>
      <c r="AP86" s="809"/>
      <c r="AQ86" s="809"/>
      <c r="AR86" s="809"/>
      <c r="AS86" s="809"/>
      <c r="AT86" s="809"/>
      <c r="AU86" s="809"/>
      <c r="AV86" s="809"/>
      <c r="AW86" s="809"/>
      <c r="AX86" s="809"/>
      <c r="AY86" s="809"/>
      <c r="AZ86" s="809"/>
      <c r="BA86" s="809"/>
      <c r="BB86" s="809"/>
      <c r="BC86" s="809"/>
      <c r="BD86" s="809"/>
      <c r="BE86" s="809"/>
      <c r="BF86" s="809"/>
      <c r="BG86" s="809"/>
      <c r="BH86" s="809"/>
      <c r="BI86" s="809"/>
      <c r="BJ86" s="809"/>
      <c r="BK86" s="809"/>
      <c r="BL86" s="809"/>
      <c r="BM86" s="809"/>
      <c r="BN86" s="809"/>
      <c r="BO86" s="809"/>
      <c r="BP86" s="809"/>
      <c r="BQ86" s="809"/>
      <c r="BR86" s="809"/>
      <c r="BS86" s="809"/>
      <c r="BT86" s="809"/>
      <c r="BU86" s="809"/>
      <c r="BV86" s="809"/>
      <c r="BW86" s="809"/>
      <c r="BX86" s="809"/>
      <c r="BY86" s="809"/>
      <c r="BZ86" s="809"/>
      <c r="CA86" s="809"/>
      <c r="CB86" s="809"/>
      <c r="CC86" s="809"/>
      <c r="CD86" s="809"/>
      <c r="CE86" s="809"/>
      <c r="CF86" s="809"/>
      <c r="CG86" s="809"/>
      <c r="CH86" s="809"/>
      <c r="CI86" s="809"/>
      <c r="CJ86" s="809"/>
      <c r="CK86" s="809"/>
      <c r="CL86" s="809"/>
      <c r="CM86" s="809"/>
      <c r="CN86" s="809"/>
      <c r="CO86" s="809"/>
      <c r="CP86" s="809"/>
      <c r="CQ86" s="809"/>
      <c r="CR86" s="809"/>
      <c r="CS86" s="809"/>
      <c r="CT86" s="809"/>
      <c r="CU86" s="809"/>
      <c r="CV86" s="809"/>
      <c r="CW86" s="809"/>
      <c r="CX86" s="809"/>
      <c r="CY86" s="809"/>
      <c r="CZ86" s="809"/>
      <c r="DA86" s="809"/>
      <c r="DB86" s="809"/>
      <c r="DC86" s="809"/>
      <c r="DD86" s="809"/>
      <c r="DE86" s="809"/>
      <c r="DF86" s="809"/>
      <c r="DG86" s="809"/>
      <c r="DH86" s="809"/>
      <c r="DI86" s="809"/>
      <c r="DJ86" s="809"/>
      <c r="DK86" s="809"/>
      <c r="DL86" s="809"/>
      <c r="DM86" s="809"/>
      <c r="DN86" s="809"/>
      <c r="DO86" s="809"/>
      <c r="DP86" s="809"/>
      <c r="DQ86" s="809"/>
      <c r="DR86" s="809"/>
      <c r="DS86" s="809"/>
      <c r="DT86" s="809"/>
      <c r="DU86" s="809"/>
      <c r="DV86" s="809"/>
      <c r="DW86" s="809"/>
      <c r="DX86" s="809"/>
    </row>
    <row r="87" spans="2:128" x14ac:dyDescent="0.2">
      <c r="B87" s="811"/>
      <c r="C87" s="809"/>
      <c r="D87" s="809"/>
      <c r="E87" s="809"/>
      <c r="F87" s="809"/>
      <c r="G87" s="809"/>
      <c r="H87" s="809"/>
      <c r="I87" s="809"/>
      <c r="J87" s="809"/>
      <c r="K87" s="809"/>
      <c r="L87" s="809"/>
      <c r="M87" s="809"/>
      <c r="N87" s="809"/>
      <c r="O87" s="809"/>
      <c r="P87" s="809"/>
      <c r="Q87" s="809"/>
      <c r="R87" s="809"/>
      <c r="S87" s="809"/>
      <c r="T87" s="809"/>
      <c r="U87" s="809"/>
      <c r="V87" s="809"/>
      <c r="W87" s="809"/>
      <c r="X87" s="809"/>
      <c r="Y87" s="809"/>
      <c r="Z87" s="809"/>
      <c r="AA87" s="809"/>
      <c r="AB87" s="809"/>
      <c r="AC87" s="809"/>
      <c r="AD87" s="809"/>
      <c r="AE87" s="809"/>
      <c r="AF87" s="809"/>
      <c r="AG87" s="809"/>
      <c r="AH87" s="809"/>
      <c r="AI87" s="809"/>
      <c r="AJ87" s="809"/>
      <c r="AK87" s="809"/>
      <c r="AL87" s="809"/>
      <c r="AM87" s="809"/>
      <c r="AN87" s="809"/>
      <c r="AO87" s="809"/>
      <c r="AP87" s="809"/>
      <c r="AQ87" s="809"/>
      <c r="AR87" s="809"/>
      <c r="AS87" s="809"/>
      <c r="AT87" s="809"/>
      <c r="AU87" s="809"/>
      <c r="AV87" s="809"/>
      <c r="AW87" s="809"/>
      <c r="AX87" s="809"/>
      <c r="AY87" s="809"/>
      <c r="AZ87" s="809"/>
      <c r="BA87" s="809"/>
      <c r="BB87" s="809"/>
      <c r="BC87" s="809"/>
      <c r="BD87" s="809"/>
      <c r="BE87" s="809"/>
      <c r="BF87" s="809"/>
      <c r="BG87" s="809"/>
      <c r="BH87" s="809"/>
      <c r="BI87" s="809"/>
      <c r="BJ87" s="809"/>
      <c r="BK87" s="809"/>
      <c r="BL87" s="809"/>
      <c r="BM87" s="809"/>
      <c r="BN87" s="809"/>
      <c r="BO87" s="809"/>
      <c r="BP87" s="809"/>
      <c r="BQ87" s="809"/>
      <c r="BR87" s="809"/>
      <c r="BS87" s="809"/>
      <c r="BT87" s="809"/>
      <c r="BU87" s="809"/>
      <c r="BV87" s="809"/>
      <c r="BW87" s="809"/>
      <c r="BX87" s="809"/>
      <c r="BY87" s="809"/>
      <c r="BZ87" s="809"/>
      <c r="CA87" s="809"/>
      <c r="CB87" s="809"/>
      <c r="CC87" s="809"/>
      <c r="CD87" s="809"/>
      <c r="CE87" s="809"/>
      <c r="CF87" s="809"/>
      <c r="CG87" s="809"/>
      <c r="CH87" s="809"/>
      <c r="CI87" s="809"/>
      <c r="CJ87" s="809"/>
      <c r="CK87" s="809"/>
      <c r="CL87" s="809"/>
      <c r="CM87" s="809"/>
      <c r="CN87" s="809"/>
      <c r="CO87" s="809"/>
      <c r="CP87" s="809"/>
      <c r="CQ87" s="809"/>
      <c r="CR87" s="809"/>
      <c r="CS87" s="809"/>
      <c r="CT87" s="809"/>
      <c r="CU87" s="809"/>
      <c r="CV87" s="809"/>
      <c r="CW87" s="809"/>
      <c r="CX87" s="809"/>
      <c r="CY87" s="809"/>
      <c r="CZ87" s="809"/>
      <c r="DA87" s="809"/>
      <c r="DB87" s="809"/>
      <c r="DC87" s="809"/>
      <c r="DD87" s="809"/>
      <c r="DE87" s="809"/>
      <c r="DF87" s="809"/>
      <c r="DG87" s="809"/>
      <c r="DH87" s="809"/>
      <c r="DI87" s="809"/>
      <c r="DJ87" s="809"/>
      <c r="DK87" s="809"/>
      <c r="DL87" s="809"/>
      <c r="DM87" s="809"/>
      <c r="DN87" s="809"/>
      <c r="DO87" s="809"/>
      <c r="DP87" s="809"/>
      <c r="DQ87" s="809"/>
      <c r="DR87" s="809"/>
      <c r="DS87" s="809"/>
      <c r="DT87" s="809"/>
      <c r="DU87" s="809"/>
      <c r="DV87" s="809"/>
      <c r="DW87" s="809"/>
      <c r="DX87" s="809"/>
    </row>
    <row r="88" spans="2:128" x14ac:dyDescent="0.2">
      <c r="B88" s="811"/>
      <c r="C88" s="809" t="s">
        <v>578</v>
      </c>
      <c r="D88" s="809"/>
      <c r="E88" s="809"/>
      <c r="F88" s="809"/>
      <c r="G88" s="809"/>
      <c r="H88" s="809"/>
      <c r="I88" s="809"/>
      <c r="J88" s="809"/>
      <c r="K88" s="809"/>
      <c r="L88" s="809"/>
      <c r="M88" s="809"/>
      <c r="N88" s="809"/>
      <c r="O88" s="809"/>
      <c r="P88" s="809"/>
      <c r="Q88" s="809"/>
      <c r="R88" s="809"/>
      <c r="S88" s="809"/>
      <c r="T88" s="809"/>
      <c r="U88" s="809"/>
      <c r="V88" s="809"/>
      <c r="W88" s="809"/>
      <c r="X88" s="809"/>
      <c r="Y88" s="809"/>
      <c r="Z88" s="809"/>
      <c r="AA88" s="809"/>
      <c r="AB88" s="809"/>
      <c r="AC88" s="809"/>
      <c r="AD88" s="809"/>
      <c r="AE88" s="809"/>
      <c r="AF88" s="809"/>
      <c r="AG88" s="809"/>
      <c r="AH88" s="809"/>
      <c r="AI88" s="809"/>
      <c r="AJ88" s="809"/>
      <c r="AK88" s="809"/>
      <c r="AL88" s="809"/>
      <c r="AM88" s="809"/>
      <c r="AN88" s="809"/>
      <c r="AO88" s="809"/>
      <c r="AP88" s="809"/>
      <c r="AQ88" s="809"/>
      <c r="AR88" s="809"/>
      <c r="AS88" s="809"/>
      <c r="AT88" s="809"/>
      <c r="AU88" s="809"/>
      <c r="AV88" s="809"/>
      <c r="AW88" s="809"/>
      <c r="AX88" s="809"/>
      <c r="AY88" s="809"/>
      <c r="AZ88" s="809"/>
      <c r="BA88" s="809"/>
      <c r="BB88" s="809"/>
      <c r="BC88" s="809"/>
      <c r="BD88" s="809"/>
      <c r="BE88" s="809"/>
      <c r="BF88" s="809"/>
      <c r="BG88" s="809"/>
      <c r="BH88" s="809"/>
      <c r="BI88" s="809"/>
      <c r="BJ88" s="809"/>
      <c r="BK88" s="809"/>
      <c r="BL88" s="809"/>
      <c r="BM88" s="809"/>
      <c r="BN88" s="809"/>
      <c r="BO88" s="809"/>
      <c r="BP88" s="809"/>
      <c r="BQ88" s="809"/>
      <c r="BR88" s="809"/>
      <c r="BS88" s="809"/>
      <c r="BT88" s="809"/>
      <c r="BU88" s="809"/>
      <c r="BV88" s="809"/>
      <c r="BW88" s="809"/>
      <c r="BX88" s="809"/>
      <c r="BY88" s="809"/>
      <c r="BZ88" s="809"/>
      <c r="CA88" s="809"/>
      <c r="CB88" s="809"/>
      <c r="CC88" s="809"/>
      <c r="CD88" s="809"/>
      <c r="CE88" s="809"/>
      <c r="CF88" s="809"/>
      <c r="CG88" s="809"/>
      <c r="CH88" s="809"/>
      <c r="CI88" s="809"/>
      <c r="CJ88" s="809"/>
      <c r="CK88" s="809"/>
      <c r="CL88" s="809"/>
      <c r="CM88" s="809"/>
      <c r="CN88" s="809"/>
      <c r="CO88" s="809"/>
      <c r="CP88" s="809"/>
      <c r="CQ88" s="809"/>
      <c r="CR88" s="809"/>
      <c r="CS88" s="809"/>
      <c r="CT88" s="809"/>
      <c r="CU88" s="809"/>
      <c r="CV88" s="809"/>
      <c r="CW88" s="809"/>
      <c r="CX88" s="809"/>
      <c r="CY88" s="809"/>
      <c r="CZ88" s="809"/>
      <c r="DA88" s="809"/>
      <c r="DB88" s="809"/>
      <c r="DC88" s="809"/>
      <c r="DD88" s="809"/>
      <c r="DE88" s="809"/>
      <c r="DF88" s="809"/>
      <c r="DG88" s="809"/>
      <c r="DH88" s="809"/>
      <c r="DI88" s="809"/>
      <c r="DJ88" s="809"/>
      <c r="DK88" s="809"/>
      <c r="DL88" s="809"/>
      <c r="DM88" s="809"/>
      <c r="DN88" s="809"/>
      <c r="DO88" s="809"/>
      <c r="DP88" s="809"/>
      <c r="DQ88" s="809"/>
      <c r="DR88" s="809"/>
      <c r="DS88" s="809"/>
      <c r="DT88" s="809"/>
      <c r="DU88" s="809"/>
      <c r="DV88" s="809"/>
      <c r="DW88" s="809"/>
      <c r="DX88" s="809"/>
    </row>
    <row r="89" spans="2:128" x14ac:dyDescent="0.2">
      <c r="B89" s="811"/>
      <c r="C89" s="809" t="s">
        <v>579</v>
      </c>
      <c r="D89" s="809"/>
      <c r="E89" s="809"/>
      <c r="F89" s="809"/>
      <c r="G89" s="809"/>
      <c r="H89" s="809"/>
      <c r="I89" s="809"/>
      <c r="J89" s="809"/>
      <c r="K89" s="809"/>
      <c r="L89" s="809"/>
      <c r="M89" s="809"/>
      <c r="N89" s="809"/>
      <c r="O89" s="809"/>
      <c r="P89" s="809"/>
      <c r="Q89" s="809"/>
      <c r="R89" s="809"/>
      <c r="S89" s="809"/>
      <c r="T89" s="809"/>
      <c r="U89" s="809"/>
      <c r="V89" s="809"/>
      <c r="W89" s="809"/>
      <c r="X89" s="809"/>
      <c r="Y89" s="809"/>
      <c r="Z89" s="809"/>
      <c r="AA89" s="809"/>
      <c r="AB89" s="809"/>
      <c r="AC89" s="809"/>
      <c r="AD89" s="809"/>
      <c r="AE89" s="809"/>
      <c r="AF89" s="809"/>
      <c r="AG89" s="809"/>
      <c r="AH89" s="809"/>
      <c r="AI89" s="809"/>
      <c r="AJ89" s="809"/>
      <c r="AK89" s="809"/>
      <c r="AL89" s="809"/>
      <c r="AM89" s="809"/>
      <c r="AN89" s="809"/>
      <c r="AO89" s="809"/>
      <c r="AP89" s="809"/>
      <c r="AQ89" s="809"/>
      <c r="AR89" s="809"/>
      <c r="AS89" s="809"/>
      <c r="AT89" s="809"/>
      <c r="AU89" s="809"/>
      <c r="AV89" s="809"/>
      <c r="AW89" s="809"/>
      <c r="AX89" s="809"/>
      <c r="AY89" s="809"/>
      <c r="AZ89" s="809"/>
      <c r="BA89" s="809"/>
      <c r="BB89" s="809"/>
      <c r="BC89" s="809"/>
      <c r="BD89" s="809"/>
      <c r="BE89" s="809"/>
      <c r="BF89" s="809"/>
      <c r="BG89" s="809"/>
      <c r="BH89" s="809"/>
      <c r="BI89" s="809"/>
      <c r="BJ89" s="809"/>
      <c r="BK89" s="809"/>
      <c r="BL89" s="809"/>
      <c r="BM89" s="809"/>
      <c r="BN89" s="809"/>
      <c r="BO89" s="809"/>
      <c r="BP89" s="809"/>
      <c r="BQ89" s="809"/>
      <c r="BR89" s="809"/>
      <c r="BS89" s="809"/>
      <c r="BT89" s="809"/>
      <c r="BU89" s="809"/>
      <c r="BV89" s="809"/>
      <c r="BW89" s="809"/>
      <c r="BX89" s="809"/>
      <c r="BY89" s="809"/>
      <c r="BZ89" s="809"/>
      <c r="CA89" s="809"/>
      <c r="CB89" s="809"/>
      <c r="CC89" s="809"/>
      <c r="CD89" s="809"/>
      <c r="CE89" s="809"/>
      <c r="CF89" s="809"/>
      <c r="CG89" s="809"/>
      <c r="CH89" s="809"/>
      <c r="CI89" s="809"/>
      <c r="CJ89" s="809"/>
      <c r="CK89" s="809"/>
      <c r="CL89" s="809"/>
      <c r="CM89" s="809"/>
      <c r="CN89" s="809"/>
      <c r="CO89" s="809"/>
      <c r="CP89" s="809"/>
      <c r="CQ89" s="809"/>
      <c r="CR89" s="809"/>
      <c r="CS89" s="809"/>
      <c r="CT89" s="809"/>
      <c r="CU89" s="809"/>
      <c r="CV89" s="809"/>
      <c r="CW89" s="809"/>
      <c r="CX89" s="809"/>
      <c r="CY89" s="809"/>
      <c r="CZ89" s="809"/>
      <c r="DA89" s="809"/>
      <c r="DB89" s="809"/>
      <c r="DC89" s="809"/>
      <c r="DD89" s="809"/>
      <c r="DE89" s="809"/>
      <c r="DF89" s="809"/>
      <c r="DG89" s="809"/>
      <c r="DH89" s="809"/>
      <c r="DI89" s="809"/>
      <c r="DJ89" s="809"/>
      <c r="DK89" s="809"/>
      <c r="DL89" s="809"/>
      <c r="DM89" s="809"/>
      <c r="DN89" s="809"/>
      <c r="DO89" s="809"/>
      <c r="DP89" s="809"/>
      <c r="DQ89" s="809"/>
      <c r="DR89" s="809"/>
      <c r="DS89" s="809"/>
      <c r="DT89" s="809"/>
      <c r="DU89" s="809"/>
      <c r="DV89" s="809"/>
      <c r="DW89" s="809"/>
      <c r="DX89" s="809"/>
    </row>
    <row r="90" spans="2:128" x14ac:dyDescent="0.2">
      <c r="B90" s="811"/>
      <c r="C90" s="809" t="s">
        <v>580</v>
      </c>
      <c r="D90" s="809"/>
      <c r="E90" s="809"/>
      <c r="F90" s="809"/>
      <c r="G90" s="809"/>
      <c r="H90" s="809"/>
      <c r="I90" s="809"/>
      <c r="J90" s="809"/>
      <c r="K90" s="809"/>
      <c r="L90" s="809"/>
      <c r="M90" s="809"/>
      <c r="N90" s="809"/>
      <c r="O90" s="809"/>
      <c r="P90" s="809"/>
      <c r="Q90" s="809"/>
      <c r="R90" s="809"/>
      <c r="S90" s="809"/>
      <c r="T90" s="809"/>
      <c r="U90" s="809"/>
      <c r="V90" s="809"/>
      <c r="W90" s="809"/>
      <c r="X90" s="809"/>
      <c r="Y90" s="809"/>
      <c r="Z90" s="809"/>
      <c r="AA90" s="809"/>
      <c r="AB90" s="809"/>
      <c r="AC90" s="809"/>
      <c r="AD90" s="809"/>
      <c r="AE90" s="809"/>
      <c r="AF90" s="809"/>
      <c r="AG90" s="809"/>
      <c r="AH90" s="809"/>
      <c r="AI90" s="809"/>
      <c r="AJ90" s="809"/>
      <c r="AK90" s="809"/>
      <c r="AL90" s="809"/>
      <c r="AM90" s="809"/>
      <c r="AN90" s="809"/>
      <c r="AO90" s="809"/>
      <c r="AP90" s="809"/>
      <c r="AQ90" s="809"/>
      <c r="AR90" s="809"/>
      <c r="AS90" s="809"/>
      <c r="AT90" s="809"/>
      <c r="AU90" s="809"/>
      <c r="AV90" s="809"/>
      <c r="AW90" s="809"/>
      <c r="AX90" s="809"/>
      <c r="AY90" s="809"/>
      <c r="AZ90" s="809"/>
      <c r="BA90" s="809"/>
      <c r="BB90" s="809"/>
      <c r="BC90" s="809"/>
      <c r="BD90" s="809"/>
      <c r="BE90" s="809"/>
      <c r="BF90" s="809"/>
      <c r="BG90" s="809"/>
      <c r="BH90" s="809"/>
      <c r="BI90" s="809"/>
      <c r="BJ90" s="809"/>
      <c r="BK90" s="809"/>
      <c r="BL90" s="809"/>
      <c r="BM90" s="809"/>
      <c r="BN90" s="809"/>
      <c r="BO90" s="809"/>
      <c r="BP90" s="809"/>
      <c r="BQ90" s="809"/>
      <c r="BR90" s="809"/>
      <c r="BS90" s="809"/>
      <c r="BT90" s="809"/>
      <c r="BU90" s="809"/>
      <c r="BV90" s="809"/>
      <c r="BW90" s="809"/>
      <c r="BX90" s="809"/>
      <c r="BY90" s="809"/>
      <c r="BZ90" s="809"/>
      <c r="CA90" s="809"/>
      <c r="CB90" s="809"/>
      <c r="CC90" s="809"/>
      <c r="CD90" s="809"/>
      <c r="CE90" s="809"/>
      <c r="CF90" s="809"/>
      <c r="CG90" s="809"/>
      <c r="CH90" s="809"/>
      <c r="CI90" s="809"/>
      <c r="CJ90" s="809"/>
      <c r="CK90" s="809"/>
      <c r="CL90" s="809"/>
      <c r="CM90" s="809"/>
      <c r="CN90" s="809"/>
      <c r="CO90" s="809"/>
      <c r="CP90" s="809"/>
      <c r="CQ90" s="809"/>
      <c r="CR90" s="809"/>
      <c r="CS90" s="809"/>
      <c r="CT90" s="809"/>
      <c r="CU90" s="809"/>
      <c r="CV90" s="809"/>
      <c r="CW90" s="809"/>
      <c r="CX90" s="809"/>
      <c r="CY90" s="809"/>
      <c r="CZ90" s="809"/>
      <c r="DA90" s="809"/>
      <c r="DB90" s="809"/>
      <c r="DC90" s="809"/>
      <c r="DD90" s="809"/>
      <c r="DE90" s="809"/>
      <c r="DF90" s="809"/>
      <c r="DG90" s="809"/>
      <c r="DH90" s="809"/>
      <c r="DI90" s="809"/>
      <c r="DJ90" s="809"/>
      <c r="DK90" s="809"/>
      <c r="DL90" s="809"/>
      <c r="DM90" s="809"/>
      <c r="DN90" s="809"/>
      <c r="DO90" s="809"/>
      <c r="DP90" s="809"/>
      <c r="DQ90" s="809"/>
      <c r="DR90" s="809"/>
      <c r="DS90" s="809"/>
      <c r="DT90" s="809"/>
      <c r="DU90" s="809"/>
      <c r="DV90" s="809"/>
      <c r="DW90" s="809"/>
      <c r="DX90" s="809"/>
    </row>
    <row r="91" spans="2:128" x14ac:dyDescent="0.2">
      <c r="B91" s="811"/>
      <c r="C91" s="809" t="s">
        <v>581</v>
      </c>
      <c r="D91" s="809"/>
      <c r="E91" s="809"/>
      <c r="F91" s="809"/>
      <c r="G91" s="809"/>
      <c r="H91" s="809"/>
      <c r="I91" s="809"/>
      <c r="J91" s="809"/>
      <c r="K91" s="809"/>
      <c r="L91" s="809"/>
      <c r="M91" s="809"/>
      <c r="N91" s="809"/>
      <c r="O91" s="809"/>
      <c r="P91" s="809"/>
      <c r="Q91" s="809"/>
      <c r="R91" s="809"/>
      <c r="S91" s="809"/>
      <c r="T91" s="809"/>
      <c r="U91" s="809"/>
      <c r="V91" s="809"/>
      <c r="W91" s="809"/>
      <c r="X91" s="809"/>
      <c r="Y91" s="809"/>
      <c r="Z91" s="809"/>
      <c r="AA91" s="809"/>
      <c r="AB91" s="809"/>
      <c r="AC91" s="809"/>
      <c r="AD91" s="809"/>
      <c r="AE91" s="809"/>
      <c r="AF91" s="809"/>
      <c r="AG91" s="809"/>
      <c r="AH91" s="809"/>
      <c r="AI91" s="809"/>
      <c r="AJ91" s="809"/>
      <c r="AK91" s="809"/>
      <c r="AL91" s="809"/>
      <c r="AM91" s="809"/>
      <c r="AN91" s="809"/>
      <c r="AO91" s="809"/>
      <c r="AP91" s="809"/>
      <c r="AQ91" s="809"/>
      <c r="AR91" s="809"/>
      <c r="AS91" s="809"/>
      <c r="AT91" s="809"/>
      <c r="AU91" s="809"/>
      <c r="AV91" s="809"/>
      <c r="AW91" s="809"/>
      <c r="AX91" s="809"/>
      <c r="AY91" s="809"/>
      <c r="AZ91" s="809"/>
      <c r="BA91" s="809"/>
      <c r="BB91" s="809"/>
      <c r="BC91" s="809"/>
      <c r="BD91" s="809"/>
      <c r="BE91" s="809"/>
      <c r="BF91" s="809"/>
      <c r="BG91" s="809"/>
      <c r="BH91" s="809"/>
      <c r="BI91" s="809"/>
      <c r="BJ91" s="809"/>
      <c r="BK91" s="809"/>
      <c r="BL91" s="809"/>
      <c r="BM91" s="809"/>
      <c r="BN91" s="809"/>
      <c r="BO91" s="809"/>
      <c r="BP91" s="809"/>
      <c r="BQ91" s="809"/>
      <c r="BR91" s="809"/>
      <c r="BS91" s="809"/>
      <c r="BT91" s="809"/>
      <c r="BU91" s="809"/>
      <c r="BV91" s="809"/>
      <c r="BW91" s="809"/>
      <c r="BX91" s="809"/>
      <c r="BY91" s="809"/>
      <c r="BZ91" s="809"/>
      <c r="CA91" s="809"/>
      <c r="CB91" s="809"/>
      <c r="CC91" s="809"/>
      <c r="CD91" s="809"/>
      <c r="CE91" s="809"/>
      <c r="CF91" s="809"/>
      <c r="CG91" s="809"/>
      <c r="CH91" s="809"/>
      <c r="CI91" s="809"/>
      <c r="CJ91" s="809"/>
      <c r="CK91" s="809"/>
      <c r="CL91" s="809"/>
      <c r="CM91" s="809"/>
      <c r="CN91" s="809"/>
      <c r="CO91" s="809"/>
      <c r="CP91" s="809"/>
      <c r="CQ91" s="809"/>
      <c r="CR91" s="809"/>
      <c r="CS91" s="809"/>
      <c r="CT91" s="809"/>
      <c r="CU91" s="809"/>
      <c r="CV91" s="809"/>
      <c r="CW91" s="809"/>
      <c r="CX91" s="809"/>
      <c r="CY91" s="809"/>
      <c r="CZ91" s="809"/>
      <c r="DA91" s="809"/>
      <c r="DB91" s="809"/>
      <c r="DC91" s="809"/>
      <c r="DD91" s="809"/>
      <c r="DE91" s="809"/>
      <c r="DF91" s="809"/>
      <c r="DG91" s="809"/>
      <c r="DH91" s="809"/>
      <c r="DI91" s="809"/>
      <c r="DJ91" s="809"/>
      <c r="DK91" s="809"/>
      <c r="DL91" s="809"/>
      <c r="DM91" s="809"/>
      <c r="DN91" s="809"/>
      <c r="DO91" s="809"/>
      <c r="DP91" s="809"/>
      <c r="DQ91" s="809"/>
      <c r="DR91" s="809"/>
      <c r="DS91" s="809"/>
      <c r="DT91" s="809"/>
      <c r="DU91" s="809"/>
      <c r="DV91" s="809"/>
      <c r="DW91" s="809"/>
      <c r="DX91" s="809"/>
    </row>
    <row r="92" spans="2:128" x14ac:dyDescent="0.2">
      <c r="B92" s="811"/>
      <c r="C92" s="809" t="s">
        <v>582</v>
      </c>
      <c r="D92" s="809"/>
      <c r="E92" s="809"/>
      <c r="F92" s="809"/>
      <c r="G92" s="809"/>
      <c r="H92" s="809"/>
      <c r="I92" s="809"/>
      <c r="J92" s="809"/>
      <c r="K92" s="809"/>
      <c r="L92" s="809"/>
      <c r="M92" s="809"/>
      <c r="N92" s="809"/>
      <c r="O92" s="809"/>
      <c r="P92" s="809"/>
      <c r="Q92" s="809"/>
      <c r="R92" s="809"/>
      <c r="S92" s="809"/>
      <c r="T92" s="809"/>
      <c r="U92" s="809"/>
      <c r="V92" s="809"/>
      <c r="W92" s="809"/>
      <c r="X92" s="809"/>
      <c r="Y92" s="809"/>
      <c r="Z92" s="809"/>
      <c r="AA92" s="809"/>
      <c r="AB92" s="809"/>
      <c r="AC92" s="809"/>
      <c r="AD92" s="809"/>
      <c r="AE92" s="809"/>
      <c r="AF92" s="809"/>
      <c r="AG92" s="809"/>
      <c r="AH92" s="809"/>
      <c r="AI92" s="809"/>
      <c r="AJ92" s="809"/>
      <c r="AK92" s="809"/>
      <c r="AL92" s="809"/>
      <c r="AM92" s="809"/>
      <c r="AN92" s="809"/>
      <c r="AO92" s="809"/>
      <c r="AP92" s="809"/>
      <c r="AQ92" s="809"/>
      <c r="AR92" s="809"/>
      <c r="AS92" s="809"/>
      <c r="AT92" s="809"/>
      <c r="AU92" s="809"/>
      <c r="AV92" s="809"/>
      <c r="AW92" s="809"/>
      <c r="AX92" s="809"/>
      <c r="AY92" s="809"/>
      <c r="AZ92" s="809"/>
      <c r="BA92" s="809"/>
      <c r="BB92" s="809"/>
      <c r="BC92" s="809"/>
      <c r="BD92" s="809"/>
      <c r="BE92" s="809"/>
      <c r="BF92" s="809"/>
      <c r="BG92" s="809"/>
      <c r="BH92" s="809"/>
      <c r="BI92" s="809"/>
      <c r="BJ92" s="809"/>
      <c r="BK92" s="809"/>
      <c r="BL92" s="809"/>
      <c r="BM92" s="809"/>
      <c r="BN92" s="809"/>
      <c r="BO92" s="809"/>
      <c r="BP92" s="809"/>
      <c r="BQ92" s="809"/>
      <c r="BR92" s="809"/>
      <c r="BS92" s="809"/>
      <c r="BT92" s="809"/>
      <c r="BU92" s="809"/>
      <c r="BV92" s="809"/>
      <c r="BW92" s="809"/>
      <c r="BX92" s="809"/>
      <c r="BY92" s="809"/>
      <c r="BZ92" s="809"/>
      <c r="CA92" s="809"/>
      <c r="CB92" s="809"/>
      <c r="CC92" s="809"/>
      <c r="CD92" s="809"/>
      <c r="CE92" s="809"/>
      <c r="CF92" s="809"/>
      <c r="CG92" s="809"/>
      <c r="CH92" s="809"/>
      <c r="CI92" s="809"/>
      <c r="CJ92" s="809"/>
      <c r="CK92" s="809"/>
      <c r="CL92" s="809"/>
      <c r="CM92" s="809"/>
      <c r="CN92" s="809"/>
      <c r="CO92" s="809"/>
      <c r="CP92" s="809"/>
      <c r="CQ92" s="809"/>
      <c r="CR92" s="809"/>
      <c r="CS92" s="809"/>
      <c r="CT92" s="809"/>
      <c r="CU92" s="809"/>
      <c r="CV92" s="809"/>
      <c r="CW92" s="809"/>
      <c r="CX92" s="809"/>
      <c r="CY92" s="809"/>
      <c r="CZ92" s="809"/>
      <c r="DA92" s="809"/>
      <c r="DB92" s="809"/>
      <c r="DC92" s="809"/>
      <c r="DD92" s="809"/>
      <c r="DE92" s="809"/>
      <c r="DF92" s="809"/>
      <c r="DG92" s="809"/>
      <c r="DH92" s="809"/>
      <c r="DI92" s="809"/>
      <c r="DJ92" s="809"/>
      <c r="DK92" s="809"/>
      <c r="DL92" s="809"/>
      <c r="DM92" s="809"/>
      <c r="DN92" s="809"/>
      <c r="DO92" s="809"/>
      <c r="DP92" s="809"/>
      <c r="DQ92" s="809"/>
      <c r="DR92" s="809"/>
      <c r="DS92" s="809"/>
      <c r="DT92" s="809"/>
      <c r="DU92" s="809"/>
      <c r="DV92" s="809"/>
      <c r="DW92" s="809"/>
      <c r="DX92" s="809"/>
    </row>
    <row r="93" spans="2:128" x14ac:dyDescent="0.2">
      <c r="B93" s="811"/>
      <c r="C93" s="809" t="s">
        <v>583</v>
      </c>
      <c r="D93" s="809"/>
      <c r="E93" s="809"/>
      <c r="F93" s="809"/>
      <c r="G93" s="809"/>
      <c r="H93" s="809"/>
      <c r="I93" s="809"/>
      <c r="J93" s="809"/>
      <c r="K93" s="809"/>
      <c r="L93" s="809"/>
      <c r="M93" s="809"/>
      <c r="N93" s="809"/>
      <c r="O93" s="809"/>
      <c r="P93" s="809"/>
      <c r="Q93" s="809"/>
      <c r="R93" s="809"/>
      <c r="S93" s="809"/>
      <c r="T93" s="809"/>
      <c r="U93" s="809"/>
      <c r="V93" s="809"/>
      <c r="W93" s="809"/>
      <c r="X93" s="809"/>
      <c r="Y93" s="809"/>
      <c r="Z93" s="809"/>
      <c r="AA93" s="809"/>
      <c r="AB93" s="809"/>
      <c r="AC93" s="809"/>
      <c r="AD93" s="809"/>
      <c r="AE93" s="809"/>
      <c r="AF93" s="809"/>
      <c r="AG93" s="809"/>
      <c r="AH93" s="809"/>
      <c r="AI93" s="809"/>
      <c r="AJ93" s="809"/>
      <c r="AK93" s="809"/>
      <c r="AL93" s="809"/>
      <c r="AM93" s="809"/>
      <c r="AN93" s="809"/>
      <c r="AO93" s="809"/>
      <c r="AP93" s="809"/>
      <c r="AQ93" s="809"/>
      <c r="AR93" s="809"/>
      <c r="AS93" s="809"/>
      <c r="AT93" s="809"/>
      <c r="AU93" s="809"/>
      <c r="AV93" s="809"/>
      <c r="AW93" s="809"/>
      <c r="AX93" s="809"/>
      <c r="AY93" s="809"/>
      <c r="AZ93" s="809"/>
      <c r="BA93" s="809"/>
      <c r="BB93" s="809"/>
      <c r="BC93" s="809"/>
      <c r="BD93" s="809"/>
      <c r="BE93" s="809"/>
      <c r="BF93" s="809"/>
      <c r="BG93" s="809"/>
      <c r="BH93" s="809"/>
      <c r="BI93" s="809"/>
      <c r="BJ93" s="809"/>
      <c r="BK93" s="809"/>
      <c r="BL93" s="809"/>
      <c r="BM93" s="809"/>
      <c r="BN93" s="809"/>
      <c r="BO93" s="809"/>
      <c r="BP93" s="809"/>
      <c r="BQ93" s="809"/>
      <c r="BR93" s="809"/>
      <c r="BS93" s="809"/>
      <c r="BT93" s="809"/>
      <c r="BU93" s="809"/>
      <c r="BV93" s="809"/>
      <c r="BW93" s="809"/>
      <c r="BX93" s="809"/>
      <c r="BY93" s="809"/>
      <c r="BZ93" s="809"/>
      <c r="CA93" s="809"/>
      <c r="CB93" s="809"/>
      <c r="CC93" s="809"/>
      <c r="CD93" s="809"/>
      <c r="CE93" s="809"/>
      <c r="CF93" s="809"/>
      <c r="CG93" s="809"/>
      <c r="CH93" s="809"/>
      <c r="CI93" s="809"/>
      <c r="CJ93" s="809"/>
      <c r="CK93" s="809"/>
      <c r="CL93" s="809"/>
      <c r="CM93" s="809"/>
      <c r="CN93" s="809"/>
      <c r="CO93" s="809"/>
      <c r="CP93" s="809"/>
      <c r="CQ93" s="809"/>
      <c r="CR93" s="809"/>
      <c r="CS93" s="809"/>
      <c r="CT93" s="809"/>
      <c r="CU93" s="809"/>
      <c r="CV93" s="809"/>
      <c r="CW93" s="809"/>
      <c r="CX93" s="809"/>
      <c r="CY93" s="809"/>
      <c r="CZ93" s="809"/>
      <c r="DA93" s="809"/>
      <c r="DB93" s="809"/>
      <c r="DC93" s="809"/>
      <c r="DD93" s="809"/>
      <c r="DE93" s="809"/>
      <c r="DF93" s="809"/>
      <c r="DG93" s="809"/>
      <c r="DH93" s="809"/>
      <c r="DI93" s="809"/>
      <c r="DJ93" s="809"/>
      <c r="DK93" s="809"/>
      <c r="DL93" s="809"/>
      <c r="DM93" s="809"/>
      <c r="DN93" s="809"/>
      <c r="DO93" s="809"/>
      <c r="DP93" s="809"/>
      <c r="DQ93" s="809"/>
      <c r="DR93" s="809"/>
      <c r="DS93" s="809"/>
      <c r="DT93" s="809"/>
      <c r="DU93" s="809"/>
      <c r="DV93" s="809"/>
      <c r="DW93" s="809"/>
      <c r="DX93" s="809"/>
    </row>
    <row r="94" spans="2:128" x14ac:dyDescent="0.2">
      <c r="B94" s="811"/>
      <c r="C94" s="809" t="s">
        <v>584</v>
      </c>
      <c r="D94" s="809"/>
      <c r="E94" s="809"/>
      <c r="F94" s="809"/>
      <c r="G94" s="809"/>
      <c r="H94" s="809"/>
      <c r="I94" s="809"/>
      <c r="J94" s="809"/>
      <c r="K94" s="809"/>
      <c r="L94" s="809"/>
      <c r="M94" s="809"/>
      <c r="N94" s="809"/>
      <c r="O94" s="809"/>
      <c r="P94" s="809"/>
      <c r="Q94" s="809"/>
      <c r="R94" s="809"/>
      <c r="S94" s="809"/>
      <c r="T94" s="809"/>
      <c r="U94" s="809"/>
      <c r="V94" s="809"/>
      <c r="W94" s="809"/>
      <c r="X94" s="809"/>
      <c r="Y94" s="809"/>
      <c r="Z94" s="809"/>
      <c r="AA94" s="809"/>
      <c r="AB94" s="809"/>
      <c r="AC94" s="809"/>
      <c r="AD94" s="809"/>
      <c r="AE94" s="809"/>
      <c r="AF94" s="809"/>
      <c r="AG94" s="809"/>
      <c r="AH94" s="809"/>
      <c r="AI94" s="809"/>
      <c r="AJ94" s="809"/>
      <c r="AK94" s="809"/>
      <c r="AL94" s="809"/>
      <c r="AM94" s="809"/>
      <c r="AN94" s="809"/>
      <c r="AO94" s="809"/>
      <c r="AP94" s="809"/>
      <c r="AQ94" s="809"/>
      <c r="AR94" s="809"/>
      <c r="AS94" s="809"/>
      <c r="AT94" s="809"/>
      <c r="AU94" s="809"/>
      <c r="AV94" s="809"/>
      <c r="AW94" s="809"/>
      <c r="AX94" s="809"/>
      <c r="AY94" s="809"/>
      <c r="AZ94" s="809"/>
      <c r="BA94" s="809"/>
      <c r="BB94" s="809"/>
      <c r="BC94" s="809"/>
      <c r="BD94" s="809"/>
      <c r="BE94" s="809"/>
      <c r="BF94" s="809"/>
      <c r="BG94" s="809"/>
      <c r="BH94" s="809"/>
      <c r="BI94" s="809"/>
      <c r="BJ94" s="809"/>
      <c r="BK94" s="809"/>
      <c r="BL94" s="809"/>
      <c r="BM94" s="809"/>
      <c r="BN94" s="809"/>
      <c r="BO94" s="809"/>
      <c r="BP94" s="809"/>
      <c r="BQ94" s="809"/>
      <c r="BR94" s="809"/>
      <c r="BS94" s="809"/>
      <c r="BT94" s="809"/>
      <c r="BU94" s="809"/>
      <c r="BV94" s="809"/>
      <c r="BW94" s="809"/>
      <c r="BX94" s="809"/>
      <c r="BY94" s="809"/>
      <c r="BZ94" s="809"/>
      <c r="CA94" s="809"/>
      <c r="CB94" s="809"/>
      <c r="CC94" s="809"/>
      <c r="CD94" s="809"/>
      <c r="CE94" s="809"/>
      <c r="CF94" s="809"/>
      <c r="CG94" s="809"/>
      <c r="CH94" s="809"/>
      <c r="CI94" s="809"/>
      <c r="CJ94" s="809"/>
      <c r="CK94" s="809"/>
      <c r="CL94" s="809"/>
      <c r="CM94" s="809"/>
      <c r="CN94" s="809"/>
      <c r="CO94" s="809"/>
      <c r="CP94" s="809"/>
      <c r="CQ94" s="809"/>
      <c r="CR94" s="809"/>
      <c r="CS94" s="809"/>
      <c r="CT94" s="809"/>
      <c r="CU94" s="809"/>
      <c r="CV94" s="809"/>
      <c r="CW94" s="809"/>
      <c r="CX94" s="809"/>
      <c r="CY94" s="809"/>
      <c r="CZ94" s="809"/>
      <c r="DA94" s="809"/>
      <c r="DB94" s="809"/>
      <c r="DC94" s="809"/>
      <c r="DD94" s="809"/>
      <c r="DE94" s="809"/>
      <c r="DF94" s="809"/>
      <c r="DG94" s="809"/>
      <c r="DH94" s="809"/>
      <c r="DI94" s="809"/>
      <c r="DJ94" s="809"/>
      <c r="DK94" s="809"/>
      <c r="DL94" s="809"/>
      <c r="DM94" s="809"/>
      <c r="DN94" s="809"/>
      <c r="DO94" s="809"/>
      <c r="DP94" s="809"/>
      <c r="DQ94" s="809"/>
      <c r="DR94" s="809"/>
      <c r="DS94" s="809"/>
      <c r="DT94" s="809"/>
      <c r="DU94" s="809"/>
      <c r="DV94" s="809"/>
      <c r="DW94" s="809"/>
      <c r="DX94" s="809"/>
    </row>
    <row r="95" spans="2:128" x14ac:dyDescent="0.2">
      <c r="B95" s="811"/>
      <c r="C95" s="809" t="s">
        <v>585</v>
      </c>
      <c r="D95" s="809"/>
      <c r="E95" s="809"/>
      <c r="F95" s="809"/>
      <c r="G95" s="809"/>
      <c r="H95" s="809"/>
      <c r="I95" s="809"/>
      <c r="J95" s="809"/>
      <c r="K95" s="809"/>
      <c r="L95" s="809"/>
      <c r="M95" s="809"/>
      <c r="N95" s="809"/>
      <c r="O95" s="809"/>
      <c r="P95" s="809"/>
      <c r="Q95" s="809"/>
      <c r="R95" s="809"/>
      <c r="S95" s="809"/>
      <c r="T95" s="809"/>
      <c r="U95" s="809"/>
      <c r="V95" s="809"/>
      <c r="W95" s="809"/>
      <c r="X95" s="809"/>
      <c r="Y95" s="809"/>
      <c r="Z95" s="809"/>
      <c r="AA95" s="809"/>
      <c r="AB95" s="809"/>
      <c r="AC95" s="809"/>
      <c r="AD95" s="809"/>
      <c r="AE95" s="809"/>
      <c r="AF95" s="809"/>
      <c r="AG95" s="809"/>
      <c r="AH95" s="809"/>
      <c r="AI95" s="809"/>
      <c r="AJ95" s="809"/>
      <c r="AK95" s="809"/>
      <c r="AL95" s="809"/>
      <c r="AM95" s="809"/>
      <c r="AN95" s="809"/>
      <c r="AO95" s="809"/>
      <c r="AP95" s="809"/>
      <c r="AQ95" s="809"/>
      <c r="AR95" s="809"/>
      <c r="AS95" s="809"/>
      <c r="AT95" s="809"/>
      <c r="AU95" s="809"/>
      <c r="AV95" s="809"/>
      <c r="AW95" s="809"/>
      <c r="AX95" s="809"/>
      <c r="AY95" s="809"/>
      <c r="AZ95" s="809"/>
      <c r="BA95" s="809"/>
      <c r="BB95" s="809"/>
      <c r="BC95" s="809"/>
      <c r="BD95" s="809"/>
      <c r="BE95" s="809"/>
      <c r="BF95" s="809"/>
      <c r="BG95" s="809"/>
      <c r="BH95" s="809"/>
      <c r="BI95" s="809"/>
      <c r="BJ95" s="809"/>
      <c r="BK95" s="809"/>
      <c r="BL95" s="809"/>
      <c r="BM95" s="809"/>
      <c r="BN95" s="809"/>
      <c r="BO95" s="809"/>
      <c r="BP95" s="809"/>
      <c r="BQ95" s="809"/>
      <c r="BR95" s="809"/>
      <c r="BS95" s="809"/>
      <c r="BT95" s="809"/>
      <c r="BU95" s="809"/>
      <c r="BV95" s="809"/>
      <c r="BW95" s="809"/>
      <c r="BX95" s="809"/>
      <c r="BY95" s="809"/>
      <c r="BZ95" s="809"/>
      <c r="CA95" s="809"/>
      <c r="CB95" s="809"/>
      <c r="CC95" s="809"/>
      <c r="CD95" s="809"/>
      <c r="CE95" s="809"/>
      <c r="CF95" s="809"/>
      <c r="CG95" s="809"/>
      <c r="CH95" s="809"/>
      <c r="CI95" s="809"/>
      <c r="CJ95" s="809"/>
      <c r="CK95" s="809"/>
      <c r="CL95" s="809"/>
      <c r="CM95" s="809"/>
      <c r="CN95" s="809"/>
      <c r="CO95" s="809"/>
      <c r="CP95" s="809"/>
      <c r="CQ95" s="809"/>
      <c r="CR95" s="809"/>
      <c r="CS95" s="809"/>
      <c r="CT95" s="809"/>
      <c r="CU95" s="809"/>
      <c r="CV95" s="809"/>
      <c r="CW95" s="809"/>
      <c r="CX95" s="809"/>
      <c r="CY95" s="809"/>
      <c r="CZ95" s="809"/>
      <c r="DA95" s="809"/>
      <c r="DB95" s="809"/>
      <c r="DC95" s="809"/>
      <c r="DD95" s="809"/>
      <c r="DE95" s="809"/>
      <c r="DF95" s="809"/>
      <c r="DG95" s="809"/>
      <c r="DH95" s="809"/>
      <c r="DI95" s="809"/>
      <c r="DJ95" s="809"/>
      <c r="DK95" s="809"/>
      <c r="DL95" s="809"/>
      <c r="DM95" s="809"/>
      <c r="DN95" s="809"/>
      <c r="DO95" s="809"/>
      <c r="DP95" s="809"/>
      <c r="DQ95" s="809"/>
      <c r="DR95" s="809"/>
      <c r="DS95" s="809"/>
      <c r="DT95" s="809"/>
      <c r="DU95" s="809"/>
      <c r="DV95" s="809"/>
      <c r="DW95" s="809"/>
      <c r="DX95" s="809"/>
    </row>
    <row r="96" spans="2:128" x14ac:dyDescent="0.2">
      <c r="B96" s="811"/>
      <c r="C96" s="809" t="s">
        <v>586</v>
      </c>
      <c r="D96" s="809"/>
      <c r="E96" s="809"/>
      <c r="F96" s="809"/>
      <c r="G96" s="809"/>
      <c r="H96" s="809"/>
      <c r="I96" s="809"/>
      <c r="J96" s="809"/>
      <c r="K96" s="809"/>
      <c r="L96" s="809"/>
      <c r="M96" s="809"/>
      <c r="N96" s="809"/>
      <c r="O96" s="809"/>
      <c r="P96" s="809"/>
      <c r="Q96" s="809"/>
      <c r="R96" s="809"/>
      <c r="S96" s="809"/>
      <c r="T96" s="809"/>
      <c r="U96" s="809"/>
      <c r="V96" s="809"/>
      <c r="W96" s="809"/>
      <c r="X96" s="809"/>
      <c r="Y96" s="809"/>
      <c r="Z96" s="809"/>
      <c r="AA96" s="809"/>
      <c r="AB96" s="809"/>
      <c r="AC96" s="809"/>
      <c r="AD96" s="809"/>
      <c r="AE96" s="809"/>
      <c r="AF96" s="809"/>
      <c r="AG96" s="809"/>
      <c r="AH96" s="809"/>
      <c r="AI96" s="809"/>
      <c r="AJ96" s="809"/>
      <c r="AK96" s="809"/>
      <c r="AL96" s="809"/>
      <c r="AM96" s="809"/>
      <c r="AN96" s="809"/>
      <c r="AO96" s="809"/>
      <c r="AP96" s="809"/>
      <c r="AQ96" s="809"/>
      <c r="AR96" s="809"/>
      <c r="AS96" s="809"/>
      <c r="AT96" s="809"/>
      <c r="AU96" s="809"/>
      <c r="AV96" s="809"/>
      <c r="AW96" s="809"/>
      <c r="AX96" s="809"/>
      <c r="AY96" s="809"/>
      <c r="AZ96" s="809"/>
      <c r="BA96" s="809"/>
      <c r="BB96" s="809"/>
      <c r="BC96" s="809"/>
      <c r="BD96" s="809"/>
      <c r="BE96" s="809"/>
      <c r="BF96" s="809"/>
      <c r="BG96" s="809"/>
      <c r="BH96" s="809"/>
      <c r="BI96" s="809"/>
      <c r="BJ96" s="809"/>
      <c r="BK96" s="809"/>
      <c r="BL96" s="809"/>
      <c r="BM96" s="809"/>
      <c r="BN96" s="809"/>
      <c r="BO96" s="809"/>
      <c r="BP96" s="809"/>
      <c r="BQ96" s="809"/>
      <c r="BR96" s="809"/>
      <c r="BS96" s="809"/>
      <c r="BT96" s="809"/>
      <c r="BU96" s="809"/>
      <c r="BV96" s="809"/>
      <c r="BW96" s="809"/>
      <c r="BX96" s="809"/>
      <c r="BY96" s="809"/>
      <c r="BZ96" s="809"/>
      <c r="CA96" s="809"/>
      <c r="CB96" s="809"/>
      <c r="CC96" s="809"/>
      <c r="CD96" s="809"/>
      <c r="CE96" s="809"/>
      <c r="CF96" s="809"/>
      <c r="CG96" s="809"/>
      <c r="CH96" s="809"/>
      <c r="CI96" s="809"/>
      <c r="CJ96" s="809"/>
      <c r="CK96" s="809"/>
      <c r="CL96" s="809"/>
      <c r="CM96" s="809"/>
      <c r="CN96" s="809"/>
      <c r="CO96" s="809"/>
      <c r="CP96" s="809"/>
      <c r="CQ96" s="809"/>
      <c r="CR96" s="809"/>
      <c r="CS96" s="809"/>
      <c r="CT96" s="809"/>
      <c r="CU96" s="809"/>
      <c r="CV96" s="809"/>
      <c r="CW96" s="809"/>
      <c r="CX96" s="809"/>
      <c r="CY96" s="809"/>
      <c r="CZ96" s="809"/>
      <c r="DA96" s="809"/>
      <c r="DB96" s="809"/>
      <c r="DC96" s="809"/>
      <c r="DD96" s="809"/>
      <c r="DE96" s="809"/>
      <c r="DF96" s="809"/>
      <c r="DG96" s="809"/>
      <c r="DH96" s="809"/>
      <c r="DI96" s="809"/>
      <c r="DJ96" s="809"/>
      <c r="DK96" s="809"/>
      <c r="DL96" s="809"/>
      <c r="DM96" s="809"/>
      <c r="DN96" s="809"/>
      <c r="DO96" s="809"/>
      <c r="DP96" s="809"/>
      <c r="DQ96" s="809"/>
      <c r="DR96" s="809"/>
      <c r="DS96" s="809"/>
      <c r="DT96" s="809"/>
      <c r="DU96" s="809"/>
      <c r="DV96" s="809"/>
      <c r="DW96" s="809"/>
      <c r="DX96" s="809"/>
    </row>
    <row r="97" spans="2:128" x14ac:dyDescent="0.2">
      <c r="B97" s="811"/>
      <c r="C97" s="809" t="s">
        <v>587</v>
      </c>
      <c r="D97" s="809"/>
      <c r="E97" s="809"/>
      <c r="F97" s="809"/>
      <c r="G97" s="809"/>
      <c r="H97" s="809"/>
      <c r="I97" s="809"/>
      <c r="J97" s="809"/>
      <c r="K97" s="809"/>
      <c r="L97" s="809"/>
      <c r="M97" s="809"/>
      <c r="N97" s="809"/>
      <c r="O97" s="809"/>
      <c r="P97" s="809"/>
      <c r="Q97" s="809"/>
      <c r="R97" s="809"/>
      <c r="S97" s="809"/>
      <c r="T97" s="809"/>
      <c r="U97" s="809"/>
      <c r="V97" s="809"/>
      <c r="W97" s="809"/>
      <c r="X97" s="809"/>
      <c r="Y97" s="809"/>
      <c r="Z97" s="809"/>
      <c r="AA97" s="809"/>
      <c r="AB97" s="809"/>
      <c r="AC97" s="809"/>
      <c r="AD97" s="809"/>
      <c r="AE97" s="809"/>
      <c r="AF97" s="809"/>
      <c r="AG97" s="809"/>
      <c r="AH97" s="809"/>
      <c r="AI97" s="809"/>
      <c r="AJ97" s="809"/>
      <c r="AK97" s="809"/>
      <c r="AL97" s="809"/>
      <c r="AM97" s="809"/>
      <c r="AN97" s="809"/>
      <c r="AO97" s="809"/>
      <c r="AP97" s="809"/>
      <c r="AQ97" s="809"/>
      <c r="AR97" s="809"/>
      <c r="AS97" s="809"/>
      <c r="AT97" s="809"/>
      <c r="AU97" s="809"/>
      <c r="AV97" s="809"/>
      <c r="AW97" s="809"/>
      <c r="AX97" s="809"/>
      <c r="AY97" s="809"/>
      <c r="AZ97" s="809"/>
      <c r="BA97" s="809"/>
      <c r="BB97" s="809"/>
      <c r="BC97" s="809"/>
      <c r="BD97" s="809"/>
      <c r="BE97" s="809"/>
      <c r="BF97" s="809"/>
      <c r="BG97" s="809"/>
      <c r="BH97" s="809"/>
      <c r="BI97" s="809"/>
      <c r="BJ97" s="809"/>
      <c r="BK97" s="809"/>
      <c r="BL97" s="809"/>
      <c r="BM97" s="809"/>
      <c r="BN97" s="809"/>
      <c r="BO97" s="809"/>
      <c r="BP97" s="809"/>
      <c r="BQ97" s="809"/>
      <c r="BR97" s="809"/>
      <c r="BS97" s="809"/>
      <c r="BT97" s="809"/>
      <c r="BU97" s="809"/>
      <c r="BV97" s="809"/>
      <c r="BW97" s="809"/>
      <c r="BX97" s="809"/>
      <c r="BY97" s="809"/>
      <c r="BZ97" s="809"/>
      <c r="CA97" s="809"/>
      <c r="CB97" s="809"/>
      <c r="CC97" s="809"/>
      <c r="CD97" s="809"/>
      <c r="CE97" s="809"/>
      <c r="CF97" s="809"/>
      <c r="CG97" s="809"/>
      <c r="CH97" s="809"/>
      <c r="CI97" s="809"/>
      <c r="CJ97" s="809"/>
      <c r="CK97" s="809"/>
      <c r="CL97" s="809"/>
      <c r="CM97" s="809"/>
      <c r="CN97" s="809"/>
      <c r="CO97" s="809"/>
      <c r="CP97" s="809"/>
      <c r="CQ97" s="809"/>
      <c r="CR97" s="809"/>
      <c r="CS97" s="809"/>
      <c r="CT97" s="809"/>
      <c r="CU97" s="809"/>
      <c r="CV97" s="809"/>
      <c r="CW97" s="809"/>
      <c r="CX97" s="809"/>
      <c r="CY97" s="809"/>
      <c r="CZ97" s="809"/>
      <c r="DA97" s="809"/>
      <c r="DB97" s="809"/>
      <c r="DC97" s="809"/>
      <c r="DD97" s="809"/>
      <c r="DE97" s="809"/>
      <c r="DF97" s="809"/>
      <c r="DG97" s="809"/>
      <c r="DH97" s="809"/>
      <c r="DI97" s="809"/>
      <c r="DJ97" s="809"/>
      <c r="DK97" s="809"/>
      <c r="DL97" s="809"/>
      <c r="DM97" s="809"/>
      <c r="DN97" s="809"/>
      <c r="DO97" s="809"/>
      <c r="DP97" s="809"/>
      <c r="DQ97" s="809"/>
      <c r="DR97" s="809"/>
      <c r="DS97" s="809"/>
      <c r="DT97" s="809"/>
      <c r="DU97" s="809"/>
      <c r="DV97" s="809"/>
      <c r="DW97" s="809"/>
      <c r="DX97" s="809"/>
    </row>
    <row r="98" spans="2:128" x14ac:dyDescent="0.2">
      <c r="B98" s="811"/>
      <c r="C98" s="809" t="s">
        <v>588</v>
      </c>
      <c r="D98" s="809"/>
      <c r="E98" s="809"/>
      <c r="F98" s="809"/>
      <c r="G98" s="809"/>
      <c r="H98" s="809"/>
      <c r="I98" s="809"/>
      <c r="J98" s="809"/>
      <c r="K98" s="809"/>
      <c r="L98" s="809"/>
      <c r="M98" s="809"/>
      <c r="N98" s="809"/>
      <c r="O98" s="809"/>
      <c r="P98" s="809"/>
      <c r="Q98" s="809"/>
      <c r="R98" s="809"/>
      <c r="S98" s="809"/>
      <c r="T98" s="809"/>
      <c r="U98" s="809"/>
      <c r="V98" s="809"/>
      <c r="W98" s="809"/>
      <c r="X98" s="809"/>
      <c r="Y98" s="809"/>
      <c r="Z98" s="809"/>
      <c r="AA98" s="809"/>
      <c r="AB98" s="809"/>
      <c r="AC98" s="809"/>
      <c r="AD98" s="809"/>
      <c r="AE98" s="809"/>
      <c r="AF98" s="809"/>
      <c r="AG98" s="809"/>
      <c r="AH98" s="809"/>
      <c r="AI98" s="809"/>
      <c r="AJ98" s="809"/>
      <c r="AK98" s="809"/>
      <c r="AL98" s="809"/>
      <c r="AM98" s="809"/>
      <c r="AN98" s="809"/>
      <c r="AO98" s="809"/>
      <c r="AP98" s="809"/>
      <c r="AQ98" s="809"/>
      <c r="AR98" s="809"/>
      <c r="AS98" s="809"/>
      <c r="AT98" s="809"/>
      <c r="AU98" s="809"/>
      <c r="AV98" s="809"/>
      <c r="AW98" s="809"/>
      <c r="AX98" s="809"/>
      <c r="AY98" s="809"/>
      <c r="AZ98" s="809"/>
      <c r="BA98" s="809"/>
      <c r="BB98" s="809"/>
      <c r="BC98" s="809"/>
      <c r="BD98" s="809"/>
      <c r="BE98" s="809"/>
      <c r="BF98" s="809"/>
      <c r="BG98" s="809"/>
      <c r="BH98" s="809"/>
      <c r="BI98" s="809"/>
      <c r="BJ98" s="809"/>
      <c r="BK98" s="809"/>
      <c r="BL98" s="809"/>
      <c r="BM98" s="809"/>
      <c r="BN98" s="809"/>
      <c r="BO98" s="809"/>
      <c r="BP98" s="809"/>
      <c r="BQ98" s="809"/>
      <c r="BR98" s="809"/>
      <c r="BS98" s="809"/>
      <c r="BT98" s="809"/>
      <c r="BU98" s="809"/>
      <c r="BV98" s="809"/>
      <c r="BW98" s="809"/>
      <c r="BX98" s="809"/>
      <c r="BY98" s="809"/>
      <c r="BZ98" s="809"/>
      <c r="CA98" s="809"/>
      <c r="CB98" s="809"/>
      <c r="CC98" s="809"/>
      <c r="CD98" s="809"/>
      <c r="CE98" s="809"/>
      <c r="CF98" s="809"/>
      <c r="CG98" s="809"/>
      <c r="CH98" s="809"/>
      <c r="CI98" s="809"/>
      <c r="CJ98" s="809"/>
      <c r="CK98" s="809"/>
      <c r="CL98" s="809"/>
      <c r="CM98" s="809"/>
      <c r="CN98" s="809"/>
      <c r="CO98" s="809"/>
      <c r="CP98" s="809"/>
      <c r="CQ98" s="809"/>
      <c r="CR98" s="809"/>
      <c r="CS98" s="809"/>
      <c r="CT98" s="809"/>
      <c r="CU98" s="809"/>
      <c r="CV98" s="809"/>
      <c r="CW98" s="809"/>
      <c r="CX98" s="809"/>
      <c r="CY98" s="809"/>
      <c r="CZ98" s="809"/>
      <c r="DA98" s="809"/>
      <c r="DB98" s="809"/>
      <c r="DC98" s="809"/>
      <c r="DD98" s="809"/>
      <c r="DE98" s="809"/>
      <c r="DF98" s="809"/>
      <c r="DG98" s="809"/>
      <c r="DH98" s="809"/>
      <c r="DI98" s="809"/>
      <c r="DJ98" s="809"/>
      <c r="DK98" s="809"/>
      <c r="DL98" s="809"/>
      <c r="DM98" s="809"/>
      <c r="DN98" s="809"/>
      <c r="DO98" s="809"/>
      <c r="DP98" s="809"/>
      <c r="DQ98" s="809"/>
      <c r="DR98" s="809"/>
      <c r="DS98" s="809"/>
      <c r="DT98" s="809"/>
      <c r="DU98" s="809"/>
      <c r="DV98" s="809"/>
      <c r="DW98" s="809"/>
      <c r="DX98" s="809"/>
    </row>
    <row r="99" spans="2:128" x14ac:dyDescent="0.2">
      <c r="B99" s="811"/>
      <c r="C99" s="809" t="s">
        <v>589</v>
      </c>
      <c r="D99" s="809"/>
      <c r="E99" s="809"/>
      <c r="F99" s="809"/>
      <c r="G99" s="809"/>
      <c r="H99" s="809"/>
      <c r="I99" s="809"/>
      <c r="J99" s="809"/>
      <c r="K99" s="809"/>
      <c r="L99" s="809"/>
      <c r="M99" s="809"/>
      <c r="N99" s="809"/>
      <c r="O99" s="809"/>
      <c r="P99" s="809"/>
      <c r="Q99" s="809"/>
      <c r="R99" s="809"/>
      <c r="S99" s="809"/>
      <c r="T99" s="809"/>
      <c r="U99" s="809"/>
      <c r="V99" s="809"/>
      <c r="W99" s="809"/>
      <c r="X99" s="809"/>
      <c r="Y99" s="809"/>
      <c r="Z99" s="809"/>
      <c r="AA99" s="809"/>
      <c r="AB99" s="809"/>
      <c r="AC99" s="809"/>
      <c r="AD99" s="809"/>
      <c r="AE99" s="809"/>
      <c r="AF99" s="809"/>
      <c r="AG99" s="809"/>
      <c r="AH99" s="809"/>
      <c r="AI99" s="809"/>
      <c r="AJ99" s="809"/>
      <c r="AK99" s="809"/>
      <c r="AL99" s="809"/>
      <c r="AM99" s="809"/>
      <c r="AN99" s="809"/>
      <c r="AO99" s="809"/>
      <c r="AP99" s="809"/>
      <c r="AQ99" s="809"/>
      <c r="AR99" s="809"/>
      <c r="AS99" s="809"/>
      <c r="AT99" s="809"/>
      <c r="AU99" s="809"/>
      <c r="AV99" s="809"/>
      <c r="AW99" s="809"/>
      <c r="AX99" s="809"/>
      <c r="AY99" s="809"/>
      <c r="AZ99" s="809"/>
      <c r="BA99" s="809"/>
      <c r="BB99" s="809"/>
      <c r="BC99" s="809"/>
      <c r="BD99" s="809"/>
      <c r="BE99" s="809"/>
      <c r="BF99" s="809"/>
      <c r="BG99" s="809"/>
      <c r="BH99" s="809"/>
      <c r="BI99" s="809"/>
      <c r="BJ99" s="809"/>
      <c r="BK99" s="809"/>
      <c r="BL99" s="809"/>
      <c r="BM99" s="809"/>
      <c r="BN99" s="809"/>
      <c r="BO99" s="809"/>
      <c r="BP99" s="809"/>
      <c r="BQ99" s="809"/>
      <c r="BR99" s="809"/>
      <c r="BS99" s="809"/>
      <c r="BT99" s="809"/>
      <c r="BU99" s="809"/>
      <c r="BV99" s="809"/>
      <c r="BW99" s="809"/>
      <c r="BX99" s="809"/>
      <c r="BY99" s="809"/>
      <c r="BZ99" s="809"/>
      <c r="CA99" s="809"/>
      <c r="CB99" s="809"/>
      <c r="CC99" s="809"/>
      <c r="CD99" s="809"/>
      <c r="CE99" s="809"/>
      <c r="CF99" s="809"/>
      <c r="CG99" s="809"/>
      <c r="CH99" s="809"/>
      <c r="CI99" s="809"/>
      <c r="CJ99" s="809"/>
      <c r="CK99" s="809"/>
      <c r="CL99" s="809"/>
      <c r="CM99" s="809"/>
      <c r="CN99" s="809"/>
      <c r="CO99" s="809"/>
      <c r="CP99" s="809"/>
      <c r="CQ99" s="809"/>
      <c r="CR99" s="809"/>
      <c r="CS99" s="809"/>
      <c r="CT99" s="809"/>
      <c r="CU99" s="809"/>
      <c r="CV99" s="809"/>
      <c r="CW99" s="809"/>
      <c r="CX99" s="809"/>
      <c r="CY99" s="809"/>
      <c r="CZ99" s="809"/>
      <c r="DA99" s="809"/>
      <c r="DB99" s="809"/>
      <c r="DC99" s="809"/>
      <c r="DD99" s="809"/>
      <c r="DE99" s="809"/>
      <c r="DF99" s="809"/>
      <c r="DG99" s="809"/>
      <c r="DH99" s="809"/>
      <c r="DI99" s="809"/>
      <c r="DJ99" s="809"/>
      <c r="DK99" s="809"/>
      <c r="DL99" s="809"/>
      <c r="DM99" s="809"/>
      <c r="DN99" s="809"/>
      <c r="DO99" s="809"/>
      <c r="DP99" s="809"/>
      <c r="DQ99" s="809"/>
      <c r="DR99" s="809"/>
      <c r="DS99" s="809"/>
      <c r="DT99" s="809"/>
      <c r="DU99" s="809"/>
      <c r="DV99" s="809"/>
      <c r="DW99" s="809"/>
      <c r="DX99" s="809"/>
    </row>
    <row r="100" spans="2:128" x14ac:dyDescent="0.2">
      <c r="B100" s="808"/>
      <c r="C100" s="809" t="s">
        <v>590</v>
      </c>
      <c r="D100" s="809"/>
      <c r="E100" s="809"/>
      <c r="F100" s="809"/>
      <c r="G100" s="809"/>
      <c r="H100" s="809"/>
      <c r="I100" s="809"/>
      <c r="J100" s="809"/>
      <c r="K100" s="809"/>
      <c r="L100" s="809"/>
      <c r="M100" s="809"/>
      <c r="N100" s="809"/>
      <c r="O100" s="809"/>
      <c r="P100" s="809"/>
      <c r="Q100" s="809"/>
      <c r="R100" s="809"/>
      <c r="S100" s="809"/>
      <c r="T100" s="809"/>
      <c r="U100" s="809"/>
      <c r="V100" s="809"/>
      <c r="W100" s="809"/>
      <c r="X100" s="809"/>
      <c r="Y100" s="809"/>
      <c r="Z100" s="809"/>
      <c r="AA100" s="809"/>
      <c r="AB100" s="809"/>
      <c r="AC100" s="809"/>
      <c r="AD100" s="809"/>
      <c r="AE100" s="809"/>
      <c r="AF100" s="809"/>
      <c r="AG100" s="809"/>
      <c r="AH100" s="809"/>
      <c r="AI100" s="809"/>
      <c r="AJ100" s="809"/>
      <c r="AK100" s="809"/>
      <c r="AL100" s="809"/>
      <c r="AM100" s="809"/>
      <c r="AN100" s="809"/>
      <c r="AO100" s="809"/>
      <c r="AP100" s="809"/>
      <c r="AQ100" s="809"/>
      <c r="AR100" s="809"/>
      <c r="AS100" s="809"/>
      <c r="AT100" s="809"/>
      <c r="AU100" s="809"/>
      <c r="AV100" s="809"/>
      <c r="AW100" s="809"/>
      <c r="AX100" s="809"/>
      <c r="AY100" s="809"/>
      <c r="AZ100" s="809"/>
      <c r="BA100" s="809"/>
      <c r="BB100" s="809"/>
      <c r="BC100" s="809"/>
      <c r="BD100" s="809"/>
      <c r="BE100" s="809"/>
      <c r="BF100" s="809"/>
      <c r="BG100" s="809"/>
      <c r="BH100" s="809"/>
      <c r="BI100" s="809"/>
      <c r="BJ100" s="809"/>
      <c r="BK100" s="809"/>
      <c r="BL100" s="809"/>
      <c r="BM100" s="809"/>
      <c r="BN100" s="809"/>
      <c r="BO100" s="809"/>
      <c r="BP100" s="809"/>
      <c r="BQ100" s="809"/>
      <c r="BR100" s="809"/>
      <c r="BS100" s="809"/>
      <c r="BT100" s="809"/>
      <c r="BU100" s="809"/>
      <c r="BV100" s="809"/>
      <c r="BW100" s="809"/>
      <c r="BX100" s="809"/>
      <c r="BY100" s="809"/>
      <c r="BZ100" s="809"/>
      <c r="CA100" s="809"/>
      <c r="CB100" s="809"/>
      <c r="CC100" s="809"/>
      <c r="CD100" s="809"/>
      <c r="CE100" s="809"/>
      <c r="CF100" s="809"/>
      <c r="CG100" s="809"/>
      <c r="CH100" s="809"/>
      <c r="CI100" s="809"/>
      <c r="CJ100" s="809"/>
      <c r="CK100" s="809"/>
      <c r="CL100" s="809"/>
      <c r="CM100" s="809"/>
      <c r="CN100" s="809"/>
      <c r="CO100" s="809"/>
      <c r="CP100" s="809"/>
      <c r="CQ100" s="809"/>
      <c r="CR100" s="809"/>
      <c r="CS100" s="809"/>
      <c r="CT100" s="809"/>
      <c r="CU100" s="809"/>
      <c r="CV100" s="809"/>
      <c r="CW100" s="809"/>
      <c r="CX100" s="809"/>
      <c r="CY100" s="809"/>
      <c r="CZ100" s="809"/>
      <c r="DA100" s="809"/>
      <c r="DB100" s="809"/>
      <c r="DC100" s="809"/>
      <c r="DD100" s="809"/>
      <c r="DE100" s="809"/>
      <c r="DF100" s="809"/>
      <c r="DG100" s="809"/>
      <c r="DH100" s="809"/>
      <c r="DI100" s="809"/>
      <c r="DJ100" s="809"/>
      <c r="DK100" s="809"/>
      <c r="DL100" s="809"/>
      <c r="DM100" s="809"/>
      <c r="DN100" s="809"/>
      <c r="DO100" s="809"/>
      <c r="DP100" s="809"/>
      <c r="DQ100" s="809"/>
      <c r="DR100" s="809"/>
      <c r="DS100" s="809"/>
      <c r="DT100" s="809"/>
      <c r="DU100" s="809"/>
      <c r="DV100" s="809"/>
      <c r="DW100" s="809"/>
      <c r="DX100" s="809"/>
    </row>
    <row r="101" spans="2:128" x14ac:dyDescent="0.2">
      <c r="B101" s="808"/>
      <c r="C101" s="809" t="s">
        <v>591</v>
      </c>
      <c r="D101" s="809"/>
      <c r="E101" s="809"/>
      <c r="F101" s="809"/>
      <c r="G101" s="809"/>
      <c r="H101" s="809"/>
      <c r="I101" s="809"/>
      <c r="J101" s="809"/>
      <c r="K101" s="809"/>
      <c r="L101" s="809"/>
      <c r="M101" s="809"/>
      <c r="N101" s="809"/>
      <c r="O101" s="809"/>
      <c r="P101" s="809"/>
      <c r="Q101" s="809"/>
      <c r="R101" s="809"/>
      <c r="S101" s="809"/>
      <c r="T101" s="809"/>
      <c r="U101" s="809"/>
      <c r="V101" s="809"/>
      <c r="W101" s="809"/>
      <c r="X101" s="809"/>
      <c r="Y101" s="809"/>
      <c r="Z101" s="809"/>
      <c r="AA101" s="809"/>
      <c r="AB101" s="809"/>
      <c r="AC101" s="809"/>
      <c r="AD101" s="809"/>
      <c r="AE101" s="809"/>
      <c r="AF101" s="809"/>
      <c r="AG101" s="809"/>
      <c r="AH101" s="809"/>
      <c r="AI101" s="809"/>
      <c r="AJ101" s="809"/>
      <c r="AK101" s="809"/>
      <c r="AL101" s="809"/>
      <c r="AM101" s="809"/>
      <c r="AN101" s="809"/>
      <c r="AO101" s="809"/>
      <c r="AP101" s="809"/>
      <c r="AQ101" s="809"/>
      <c r="AR101" s="809"/>
      <c r="AS101" s="809"/>
      <c r="AT101" s="809"/>
      <c r="AU101" s="809"/>
      <c r="AV101" s="809"/>
      <c r="AW101" s="809"/>
      <c r="AX101" s="809"/>
      <c r="AY101" s="809"/>
      <c r="AZ101" s="809"/>
      <c r="BA101" s="809"/>
      <c r="BB101" s="809"/>
      <c r="BC101" s="809"/>
      <c r="BD101" s="809"/>
      <c r="BE101" s="809"/>
      <c r="BF101" s="809"/>
      <c r="BG101" s="809"/>
      <c r="BH101" s="809"/>
      <c r="BI101" s="809"/>
      <c r="BJ101" s="809"/>
      <c r="BK101" s="809"/>
      <c r="BL101" s="809"/>
      <c r="BM101" s="809"/>
      <c r="BN101" s="809"/>
      <c r="BO101" s="809"/>
      <c r="BP101" s="809"/>
      <c r="BQ101" s="809"/>
      <c r="BR101" s="809"/>
      <c r="BS101" s="809"/>
      <c r="BT101" s="809"/>
      <c r="BU101" s="809"/>
      <c r="BV101" s="809"/>
      <c r="BW101" s="809"/>
      <c r="BX101" s="809"/>
      <c r="BY101" s="809"/>
      <c r="BZ101" s="809"/>
      <c r="CA101" s="809"/>
      <c r="CB101" s="809"/>
      <c r="CC101" s="809"/>
      <c r="CD101" s="809"/>
      <c r="CE101" s="809"/>
      <c r="CF101" s="809"/>
      <c r="CG101" s="809"/>
      <c r="CH101" s="809"/>
      <c r="CI101" s="809"/>
      <c r="CJ101" s="809"/>
      <c r="CK101" s="809"/>
      <c r="CL101" s="809"/>
      <c r="CM101" s="809"/>
      <c r="CN101" s="809"/>
      <c r="CO101" s="809"/>
      <c r="CP101" s="809"/>
      <c r="CQ101" s="809"/>
      <c r="CR101" s="809"/>
      <c r="CS101" s="809"/>
      <c r="CT101" s="809"/>
      <c r="CU101" s="809"/>
      <c r="CV101" s="809"/>
      <c r="CW101" s="809"/>
      <c r="CX101" s="809"/>
      <c r="CY101" s="809"/>
      <c r="CZ101" s="809"/>
      <c r="DA101" s="809"/>
      <c r="DB101" s="809"/>
      <c r="DC101" s="809"/>
      <c r="DD101" s="809"/>
      <c r="DE101" s="809"/>
      <c r="DF101" s="809"/>
      <c r="DG101" s="809"/>
      <c r="DH101" s="809"/>
      <c r="DI101" s="809"/>
      <c r="DJ101" s="809"/>
      <c r="DK101" s="809"/>
      <c r="DL101" s="809"/>
      <c r="DM101" s="809"/>
      <c r="DN101" s="809"/>
      <c r="DO101" s="809"/>
      <c r="DP101" s="809"/>
      <c r="DQ101" s="809"/>
      <c r="DR101" s="809"/>
      <c r="DS101" s="809"/>
      <c r="DT101" s="809"/>
      <c r="DU101" s="809"/>
      <c r="DV101" s="809"/>
      <c r="DW101" s="809"/>
      <c r="DX101" s="809"/>
    </row>
    <row r="102" spans="2:128" x14ac:dyDescent="0.2">
      <c r="B102" s="808"/>
      <c r="C102" s="809"/>
      <c r="D102" s="809"/>
      <c r="E102" s="809"/>
      <c r="F102" s="809"/>
      <c r="G102" s="809"/>
      <c r="H102" s="809"/>
      <c r="I102" s="809"/>
      <c r="J102" s="809"/>
      <c r="K102" s="809"/>
      <c r="L102" s="809"/>
      <c r="M102" s="809"/>
      <c r="N102" s="809"/>
      <c r="O102" s="809"/>
      <c r="P102" s="809"/>
      <c r="Q102" s="809"/>
      <c r="R102" s="809"/>
      <c r="S102" s="809"/>
      <c r="T102" s="809"/>
      <c r="U102" s="809"/>
      <c r="V102" s="809"/>
      <c r="W102" s="809"/>
      <c r="X102" s="809"/>
      <c r="Y102" s="809"/>
      <c r="Z102" s="809"/>
      <c r="AA102" s="809"/>
      <c r="AB102" s="809"/>
      <c r="AC102" s="809"/>
      <c r="AD102" s="809"/>
      <c r="AE102" s="809"/>
      <c r="AF102" s="809"/>
      <c r="AG102" s="809"/>
      <c r="AH102" s="809"/>
      <c r="AI102" s="809"/>
      <c r="AJ102" s="809"/>
      <c r="AK102" s="809"/>
      <c r="AL102" s="809"/>
      <c r="AM102" s="809"/>
      <c r="AN102" s="809"/>
      <c r="AO102" s="809"/>
      <c r="AP102" s="809"/>
      <c r="AQ102" s="809"/>
      <c r="AR102" s="809"/>
      <c r="AS102" s="809"/>
      <c r="AT102" s="809"/>
      <c r="AU102" s="809"/>
      <c r="AV102" s="809"/>
      <c r="AW102" s="809"/>
      <c r="AX102" s="809"/>
      <c r="AY102" s="809"/>
      <c r="AZ102" s="809"/>
      <c r="BA102" s="809"/>
      <c r="BB102" s="809"/>
      <c r="BC102" s="809"/>
      <c r="BD102" s="809"/>
      <c r="BE102" s="809"/>
      <c r="BF102" s="809"/>
      <c r="BG102" s="809"/>
      <c r="BH102" s="809"/>
      <c r="BI102" s="809"/>
      <c r="BJ102" s="809"/>
      <c r="BK102" s="809"/>
      <c r="BL102" s="809"/>
      <c r="BM102" s="809"/>
      <c r="BN102" s="809"/>
      <c r="BO102" s="809"/>
      <c r="BP102" s="809"/>
      <c r="BQ102" s="809"/>
      <c r="BR102" s="809"/>
      <c r="BS102" s="809"/>
      <c r="BT102" s="809"/>
      <c r="BU102" s="809"/>
      <c r="BV102" s="809"/>
      <c r="BW102" s="809"/>
      <c r="BX102" s="809"/>
      <c r="BY102" s="809"/>
      <c r="BZ102" s="809"/>
      <c r="CA102" s="809"/>
      <c r="CB102" s="809"/>
      <c r="CC102" s="809"/>
      <c r="CD102" s="809"/>
      <c r="CE102" s="809"/>
      <c r="CF102" s="809"/>
      <c r="CG102" s="809"/>
      <c r="CH102" s="809"/>
      <c r="CI102" s="809"/>
      <c r="CJ102" s="809"/>
      <c r="CK102" s="809"/>
      <c r="CL102" s="809"/>
      <c r="CM102" s="809"/>
      <c r="CN102" s="809"/>
      <c r="CO102" s="809"/>
      <c r="CP102" s="809"/>
      <c r="CQ102" s="809"/>
      <c r="CR102" s="809"/>
      <c r="CS102" s="809"/>
      <c r="CT102" s="809"/>
      <c r="CU102" s="809"/>
      <c r="CV102" s="809"/>
      <c r="CW102" s="809"/>
      <c r="CX102" s="809"/>
      <c r="CY102" s="809"/>
      <c r="CZ102" s="809"/>
      <c r="DA102" s="809"/>
      <c r="DB102" s="809"/>
      <c r="DC102" s="809"/>
      <c r="DD102" s="809"/>
      <c r="DE102" s="809"/>
      <c r="DF102" s="809"/>
      <c r="DG102" s="809"/>
      <c r="DH102" s="809"/>
      <c r="DI102" s="809"/>
      <c r="DJ102" s="809"/>
      <c r="DK102" s="809"/>
      <c r="DL102" s="809"/>
      <c r="DM102" s="809"/>
      <c r="DN102" s="809"/>
      <c r="DO102" s="809"/>
      <c r="DP102" s="809"/>
      <c r="DQ102" s="809"/>
      <c r="DR102" s="809"/>
      <c r="DS102" s="809"/>
      <c r="DT102" s="809"/>
      <c r="DU102" s="809"/>
      <c r="DV102" s="809"/>
      <c r="DW102" s="809"/>
      <c r="DX102" s="809"/>
    </row>
  </sheetData>
  <mergeCells count="1">
    <mergeCell ref="W2:W3"/>
  </mergeCells>
  <pageMargins left="0.7" right="0.7" top="0.75" bottom="0.75" header="0.3" footer="0.3"/>
  <pageSetup paperSize="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zoomScale="75" zoomScaleNormal="75" workbookViewId="0">
      <selection activeCell="AL18" sqref="AL18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5"/>
      <c r="B1" s="236" t="s">
        <v>592</v>
      </c>
      <c r="C1" s="237"/>
      <c r="D1" s="238"/>
      <c r="E1" s="238"/>
      <c r="F1" s="239"/>
      <c r="G1" s="239"/>
      <c r="H1" s="239"/>
      <c r="I1" s="24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241"/>
      <c r="AI1" s="241"/>
      <c r="AJ1" s="241"/>
    </row>
    <row r="2" spans="1:37" ht="15.75" thickBot="1" x14ac:dyDescent="0.25">
      <c r="A2" s="242"/>
      <c r="B2" s="243"/>
      <c r="C2" s="244"/>
      <c r="D2" s="123"/>
      <c r="E2" s="123"/>
      <c r="F2" s="99"/>
      <c r="G2" s="99"/>
      <c r="H2" s="985" t="s">
        <v>593</v>
      </c>
      <c r="I2" s="986"/>
      <c r="J2" s="986"/>
      <c r="K2" s="986"/>
      <c r="L2" s="986"/>
      <c r="M2" s="986"/>
      <c r="N2" s="986"/>
      <c r="O2" s="986"/>
      <c r="P2" s="986"/>
      <c r="Q2" s="986"/>
      <c r="R2" s="986"/>
      <c r="S2" s="986"/>
      <c r="T2" s="986"/>
      <c r="U2" s="986"/>
      <c r="V2" s="986"/>
      <c r="W2" s="986"/>
      <c r="X2" s="986"/>
      <c r="Y2" s="986"/>
      <c r="Z2" s="986"/>
      <c r="AA2" s="986"/>
      <c r="AB2" s="986"/>
      <c r="AC2" s="986"/>
      <c r="AD2" s="986"/>
      <c r="AE2" s="986"/>
      <c r="AF2" s="986"/>
      <c r="AG2" s="986"/>
      <c r="AH2" s="986"/>
      <c r="AI2" s="986"/>
      <c r="AJ2" s="986"/>
    </row>
    <row r="3" spans="1:37" ht="31.5" x14ac:dyDescent="0.2">
      <c r="A3" s="245"/>
      <c r="B3" s="246" t="s">
        <v>594</v>
      </c>
      <c r="C3" s="485" t="s">
        <v>595</v>
      </c>
      <c r="D3" s="486" t="s">
        <v>596</v>
      </c>
      <c r="E3" s="486"/>
      <c r="F3" s="487" t="s">
        <v>137</v>
      </c>
      <c r="G3" s="487" t="s">
        <v>186</v>
      </c>
      <c r="H3" s="488" t="str">
        <f>'TITLE PAGE'!D14</f>
        <v>2015-16</v>
      </c>
      <c r="I3" s="489" t="str">
        <f>'WRZ summary'!E5</f>
        <v>For info 2017-18</v>
      </c>
      <c r="J3" s="489" t="str">
        <f>'WRZ summary'!F5</f>
        <v>For info 2018-19</v>
      </c>
      <c r="K3" s="489" t="str">
        <f>'WRZ summary'!G5</f>
        <v>For info 2019-20</v>
      </c>
      <c r="L3" s="486" t="str">
        <f>'WRZ summary'!H5</f>
        <v>2020-21</v>
      </c>
      <c r="M3" s="486" t="str">
        <f>'WRZ summary'!I5</f>
        <v>2021-22</v>
      </c>
      <c r="N3" s="486" t="str">
        <f>'WRZ summary'!J5</f>
        <v>2022-23</v>
      </c>
      <c r="O3" s="486" t="str">
        <f>'WRZ summary'!K5</f>
        <v>2023-24</v>
      </c>
      <c r="P3" s="486" t="str">
        <f>'WRZ summary'!L5</f>
        <v>2024-25</v>
      </c>
      <c r="Q3" s="486" t="str">
        <f>'WRZ summary'!M5</f>
        <v>2025-26</v>
      </c>
      <c r="R3" s="486" t="str">
        <f>'WRZ summary'!N5</f>
        <v>2026-27</v>
      </c>
      <c r="S3" s="486" t="str">
        <f>'WRZ summary'!O5</f>
        <v>2027-28</v>
      </c>
      <c r="T3" s="486" t="str">
        <f>'WRZ summary'!P5</f>
        <v>2028-29</v>
      </c>
      <c r="U3" s="486" t="str">
        <f>'WRZ summary'!Q5</f>
        <v>2029-30</v>
      </c>
      <c r="V3" s="486" t="str">
        <f>'WRZ summary'!R5</f>
        <v>2030-31</v>
      </c>
      <c r="W3" s="486" t="str">
        <f>'WRZ summary'!S5</f>
        <v>2031-32</v>
      </c>
      <c r="X3" s="486" t="str">
        <f>'WRZ summary'!T5</f>
        <v>2032-33</v>
      </c>
      <c r="Y3" s="486" t="str">
        <f>'WRZ summary'!U5</f>
        <v>2033-34</v>
      </c>
      <c r="Z3" s="486" t="str">
        <f>'WRZ summary'!V5</f>
        <v>2034-35</v>
      </c>
      <c r="AA3" s="486" t="str">
        <f>'WRZ summary'!W5</f>
        <v>2035-36</v>
      </c>
      <c r="AB3" s="486" t="str">
        <f>'WRZ summary'!X5</f>
        <v>2036-37</v>
      </c>
      <c r="AC3" s="486" t="str">
        <f>'WRZ summary'!Y5</f>
        <v>2037-38</v>
      </c>
      <c r="AD3" s="486" t="str">
        <f>'WRZ summary'!Z5</f>
        <v>2038-39</v>
      </c>
      <c r="AE3" s="486" t="str">
        <f>'WRZ summary'!AA5</f>
        <v>2039-40</v>
      </c>
      <c r="AF3" s="486" t="str">
        <f>'WRZ summary'!AB5</f>
        <v>2040-41</v>
      </c>
      <c r="AG3" s="486" t="str">
        <f>'WRZ summary'!AC5</f>
        <v>2041-42</v>
      </c>
      <c r="AH3" s="486" t="str">
        <f>'WRZ summary'!AD5</f>
        <v>2042-43</v>
      </c>
      <c r="AI3" s="486" t="str">
        <f>'WRZ summary'!AE5</f>
        <v>2043-44</v>
      </c>
      <c r="AJ3" s="490" t="str">
        <f>'WRZ summary'!AF5</f>
        <v>2044-45</v>
      </c>
      <c r="AK3" s="458"/>
    </row>
    <row r="4" spans="1:37" x14ac:dyDescent="0.2">
      <c r="A4" s="247"/>
      <c r="B4" s="248">
        <v>58</v>
      </c>
      <c r="C4" s="491" t="s">
        <v>597</v>
      </c>
      <c r="D4" s="249" t="s">
        <v>120</v>
      </c>
      <c r="E4" s="249"/>
      <c r="F4" s="250" t="s">
        <v>72</v>
      </c>
      <c r="G4" s="250">
        <v>2</v>
      </c>
      <c r="H4" s="932">
        <f>SUM(H5,H8,H11,-H14,-H18,-H21,-H24,H27)</f>
        <v>0</v>
      </c>
      <c r="I4" s="933">
        <f>SUM(I5,I8,I11,-I14,-I18,-I21,-I24,I27)</f>
        <v>0</v>
      </c>
      <c r="J4" s="933">
        <f>SUM(J5,J8,J11,-J14,-J18,-J21,-J24,J27)</f>
        <v>0</v>
      </c>
      <c r="K4" s="933">
        <f>SUM(K5,K8,K11,-K14,-K18,-K21,-K24,K27)</f>
        <v>0</v>
      </c>
      <c r="L4" s="912">
        <f>SUM(L5,L8,L11,-L14,-L18,-L21,-L24,L27)</f>
        <v>0</v>
      </c>
      <c r="M4" s="912">
        <f t="shared" ref="M4:AJ4" si="0">SUM(M5,M8,M11,-M14,-M18,-M21,-M24,M27)</f>
        <v>0</v>
      </c>
      <c r="N4" s="912">
        <f t="shared" si="0"/>
        <v>0</v>
      </c>
      <c r="O4" s="912">
        <f t="shared" si="0"/>
        <v>0</v>
      </c>
      <c r="P4" s="912">
        <f t="shared" si="0"/>
        <v>0</v>
      </c>
      <c r="Q4" s="912">
        <f t="shared" si="0"/>
        <v>0</v>
      </c>
      <c r="R4" s="912">
        <f t="shared" si="0"/>
        <v>0</v>
      </c>
      <c r="S4" s="912">
        <f t="shared" si="0"/>
        <v>0</v>
      </c>
      <c r="T4" s="912">
        <f t="shared" si="0"/>
        <v>0</v>
      </c>
      <c r="U4" s="912">
        <f t="shared" si="0"/>
        <v>0</v>
      </c>
      <c r="V4" s="912">
        <f t="shared" si="0"/>
        <v>0</v>
      </c>
      <c r="W4" s="912">
        <f t="shared" si="0"/>
        <v>0</v>
      </c>
      <c r="X4" s="912">
        <f t="shared" si="0"/>
        <v>0</v>
      </c>
      <c r="Y4" s="912">
        <f t="shared" si="0"/>
        <v>0</v>
      </c>
      <c r="Z4" s="912">
        <f t="shared" si="0"/>
        <v>0</v>
      </c>
      <c r="AA4" s="912">
        <f t="shared" si="0"/>
        <v>0</v>
      </c>
      <c r="AB4" s="912">
        <f t="shared" si="0"/>
        <v>0</v>
      </c>
      <c r="AC4" s="912">
        <f t="shared" si="0"/>
        <v>0</v>
      </c>
      <c r="AD4" s="912">
        <f t="shared" si="0"/>
        <v>0</v>
      </c>
      <c r="AE4" s="912">
        <f t="shared" si="0"/>
        <v>0</v>
      </c>
      <c r="AF4" s="912">
        <f t="shared" si="0"/>
        <v>0</v>
      </c>
      <c r="AG4" s="912">
        <f t="shared" si="0"/>
        <v>0</v>
      </c>
      <c r="AH4" s="912">
        <f t="shared" si="0"/>
        <v>0</v>
      </c>
      <c r="AI4" s="912">
        <f t="shared" si="0"/>
        <v>0</v>
      </c>
      <c r="AJ4" s="934">
        <f t="shared" si="0"/>
        <v>0</v>
      </c>
      <c r="AK4" s="458"/>
    </row>
    <row r="5" spans="1:37" x14ac:dyDescent="0.2">
      <c r="A5" s="251"/>
      <c r="B5" s="252">
        <f>B4+0.1</f>
        <v>58.1</v>
      </c>
      <c r="C5" s="855" t="s">
        <v>598</v>
      </c>
      <c r="D5" s="253" t="s">
        <v>120</v>
      </c>
      <c r="E5" s="253"/>
      <c r="F5" s="254" t="s">
        <v>72</v>
      </c>
      <c r="G5" s="254">
        <v>2</v>
      </c>
      <c r="H5" s="416">
        <f>SUM(H6:H7)</f>
        <v>0</v>
      </c>
      <c r="I5" s="424">
        <f t="shared" ref="I5:AJ5" si="1">SUM(I6:I7)</f>
        <v>0</v>
      </c>
      <c r="J5" s="424">
        <f t="shared" si="1"/>
        <v>0</v>
      </c>
      <c r="K5" s="424">
        <f t="shared" si="1"/>
        <v>0</v>
      </c>
      <c r="L5" s="417">
        <f>SUM(L6:L7)</f>
        <v>0</v>
      </c>
      <c r="M5" s="417">
        <f t="shared" si="1"/>
        <v>0</v>
      </c>
      <c r="N5" s="417">
        <f t="shared" si="1"/>
        <v>0</v>
      </c>
      <c r="O5" s="417">
        <f t="shared" si="1"/>
        <v>0</v>
      </c>
      <c r="P5" s="417">
        <f t="shared" si="1"/>
        <v>0</v>
      </c>
      <c r="Q5" s="417">
        <f t="shared" si="1"/>
        <v>0</v>
      </c>
      <c r="R5" s="417">
        <f t="shared" si="1"/>
        <v>0</v>
      </c>
      <c r="S5" s="417">
        <f t="shared" si="1"/>
        <v>0</v>
      </c>
      <c r="T5" s="417">
        <f t="shared" si="1"/>
        <v>0</v>
      </c>
      <c r="U5" s="417">
        <f t="shared" si="1"/>
        <v>0</v>
      </c>
      <c r="V5" s="417">
        <f t="shared" si="1"/>
        <v>0</v>
      </c>
      <c r="W5" s="417">
        <f t="shared" si="1"/>
        <v>0</v>
      </c>
      <c r="X5" s="417">
        <f t="shared" si="1"/>
        <v>0</v>
      </c>
      <c r="Y5" s="417">
        <f t="shared" si="1"/>
        <v>0</v>
      </c>
      <c r="Z5" s="417">
        <f t="shared" si="1"/>
        <v>0</v>
      </c>
      <c r="AA5" s="417">
        <f t="shared" si="1"/>
        <v>0</v>
      </c>
      <c r="AB5" s="417">
        <f t="shared" si="1"/>
        <v>0</v>
      </c>
      <c r="AC5" s="417">
        <f t="shared" si="1"/>
        <v>0</v>
      </c>
      <c r="AD5" s="417">
        <f t="shared" si="1"/>
        <v>0</v>
      </c>
      <c r="AE5" s="417">
        <f t="shared" si="1"/>
        <v>0</v>
      </c>
      <c r="AF5" s="417">
        <f t="shared" si="1"/>
        <v>0</v>
      </c>
      <c r="AG5" s="417">
        <f t="shared" si="1"/>
        <v>0</v>
      </c>
      <c r="AH5" s="417">
        <f t="shared" si="1"/>
        <v>0</v>
      </c>
      <c r="AI5" s="417">
        <f t="shared" si="1"/>
        <v>0</v>
      </c>
      <c r="AJ5" s="417">
        <f t="shared" si="1"/>
        <v>0</v>
      </c>
      <c r="AK5" s="458"/>
    </row>
    <row r="6" spans="1:37" x14ac:dyDescent="0.2">
      <c r="A6" s="251"/>
      <c r="B6" s="255" t="s">
        <v>120</v>
      </c>
      <c r="C6" s="256"/>
      <c r="D6" s="256"/>
      <c r="E6" s="256"/>
      <c r="F6" s="257" t="s">
        <v>72</v>
      </c>
      <c r="G6" s="257">
        <v>2</v>
      </c>
      <c r="H6" s="416"/>
      <c r="I6" s="424"/>
      <c r="J6" s="424"/>
      <c r="K6" s="424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3"/>
      <c r="AC6" s="433"/>
      <c r="AD6" s="433"/>
      <c r="AE6" s="433"/>
      <c r="AF6" s="433"/>
      <c r="AG6" s="433"/>
      <c r="AH6" s="433"/>
      <c r="AI6" s="433"/>
      <c r="AJ6" s="493"/>
      <c r="AK6" s="458"/>
    </row>
    <row r="7" spans="1:37" x14ac:dyDescent="0.2">
      <c r="A7" s="251"/>
      <c r="B7" s="530" t="s">
        <v>120</v>
      </c>
      <c r="C7" s="426" t="s">
        <v>599</v>
      </c>
      <c r="D7" s="427" t="s">
        <v>120</v>
      </c>
      <c r="E7" s="427"/>
      <c r="F7" s="428" t="s">
        <v>120</v>
      </c>
      <c r="G7" s="428"/>
      <c r="H7" s="429" t="s">
        <v>120</v>
      </c>
      <c r="I7" s="430" t="s">
        <v>120</v>
      </c>
      <c r="J7" s="430" t="s">
        <v>120</v>
      </c>
      <c r="K7" s="430" t="s">
        <v>120</v>
      </c>
      <c r="L7" s="428" t="s">
        <v>120</v>
      </c>
      <c r="M7" s="428" t="s">
        <v>120</v>
      </c>
      <c r="N7" s="428" t="s">
        <v>120</v>
      </c>
      <c r="O7" s="428" t="s">
        <v>120</v>
      </c>
      <c r="P7" s="428" t="s">
        <v>120</v>
      </c>
      <c r="Q7" s="428" t="s">
        <v>120</v>
      </c>
      <c r="R7" s="428" t="s">
        <v>120</v>
      </c>
      <c r="S7" s="428" t="s">
        <v>120</v>
      </c>
      <c r="T7" s="428" t="s">
        <v>120</v>
      </c>
      <c r="U7" s="428" t="s">
        <v>120</v>
      </c>
      <c r="V7" s="428" t="s">
        <v>120</v>
      </c>
      <c r="W7" s="428" t="s">
        <v>120</v>
      </c>
      <c r="X7" s="428" t="s">
        <v>120</v>
      </c>
      <c r="Y7" s="428" t="s">
        <v>120</v>
      </c>
      <c r="Z7" s="428" t="s">
        <v>120</v>
      </c>
      <c r="AA7" s="428" t="s">
        <v>120</v>
      </c>
      <c r="AB7" s="428" t="s">
        <v>120</v>
      </c>
      <c r="AC7" s="428" t="s">
        <v>120</v>
      </c>
      <c r="AD7" s="428" t="s">
        <v>120</v>
      </c>
      <c r="AE7" s="428" t="s">
        <v>120</v>
      </c>
      <c r="AF7" s="428" t="s">
        <v>120</v>
      </c>
      <c r="AG7" s="428" t="s">
        <v>120</v>
      </c>
      <c r="AH7" s="428" t="s">
        <v>120</v>
      </c>
      <c r="AI7" s="428" t="s">
        <v>120</v>
      </c>
      <c r="AJ7" s="494" t="s">
        <v>120</v>
      </c>
      <c r="AK7" s="458"/>
    </row>
    <row r="8" spans="1:37" x14ac:dyDescent="0.2">
      <c r="A8" s="251"/>
      <c r="B8" s="252">
        <f>B5+0.1</f>
        <v>58.2</v>
      </c>
      <c r="C8" s="431" t="s">
        <v>600</v>
      </c>
      <c r="D8" s="432" t="s">
        <v>120</v>
      </c>
      <c r="E8" s="432"/>
      <c r="F8" s="254" t="s">
        <v>72</v>
      </c>
      <c r="G8" s="254">
        <v>2</v>
      </c>
      <c r="H8" s="416">
        <f t="shared" ref="H8:AJ8" si="2">SUM(H9:H10)</f>
        <v>0</v>
      </c>
      <c r="I8" s="424">
        <f t="shared" si="2"/>
        <v>0</v>
      </c>
      <c r="J8" s="424">
        <f t="shared" si="2"/>
        <v>0</v>
      </c>
      <c r="K8" s="424">
        <f t="shared" si="2"/>
        <v>0</v>
      </c>
      <c r="L8" s="417">
        <f>SUM(L9:L10)</f>
        <v>0</v>
      </c>
      <c r="M8" s="417">
        <f t="shared" si="2"/>
        <v>0</v>
      </c>
      <c r="N8" s="417">
        <f t="shared" si="2"/>
        <v>0</v>
      </c>
      <c r="O8" s="417">
        <f t="shared" si="2"/>
        <v>0</v>
      </c>
      <c r="P8" s="417">
        <f t="shared" si="2"/>
        <v>0</v>
      </c>
      <c r="Q8" s="417">
        <f t="shared" si="2"/>
        <v>0</v>
      </c>
      <c r="R8" s="417">
        <f t="shared" si="2"/>
        <v>0</v>
      </c>
      <c r="S8" s="417">
        <f t="shared" si="2"/>
        <v>0</v>
      </c>
      <c r="T8" s="417">
        <f t="shared" si="2"/>
        <v>0</v>
      </c>
      <c r="U8" s="417">
        <f t="shared" si="2"/>
        <v>0</v>
      </c>
      <c r="V8" s="417">
        <f t="shared" si="2"/>
        <v>0</v>
      </c>
      <c r="W8" s="417">
        <f t="shared" si="2"/>
        <v>0</v>
      </c>
      <c r="X8" s="417">
        <f t="shared" si="2"/>
        <v>0</v>
      </c>
      <c r="Y8" s="417">
        <f t="shared" si="2"/>
        <v>0</v>
      </c>
      <c r="Z8" s="417">
        <f t="shared" si="2"/>
        <v>0</v>
      </c>
      <c r="AA8" s="417">
        <f t="shared" si="2"/>
        <v>0</v>
      </c>
      <c r="AB8" s="417">
        <f t="shared" si="2"/>
        <v>0</v>
      </c>
      <c r="AC8" s="417">
        <f t="shared" si="2"/>
        <v>0</v>
      </c>
      <c r="AD8" s="417">
        <f t="shared" si="2"/>
        <v>0</v>
      </c>
      <c r="AE8" s="417">
        <f t="shared" si="2"/>
        <v>0</v>
      </c>
      <c r="AF8" s="417">
        <f t="shared" si="2"/>
        <v>0</v>
      </c>
      <c r="AG8" s="417">
        <f t="shared" si="2"/>
        <v>0</v>
      </c>
      <c r="AH8" s="417">
        <f t="shared" si="2"/>
        <v>0</v>
      </c>
      <c r="AI8" s="417">
        <f t="shared" si="2"/>
        <v>0</v>
      </c>
      <c r="AJ8" s="417">
        <f t="shared" si="2"/>
        <v>0</v>
      </c>
      <c r="AK8" s="458"/>
    </row>
    <row r="9" spans="1:37" x14ac:dyDescent="0.2">
      <c r="A9" s="251"/>
      <c r="B9" s="255" t="s">
        <v>120</v>
      </c>
      <c r="C9" s="256"/>
      <c r="D9" s="256"/>
      <c r="E9" s="256"/>
      <c r="F9" s="258" t="s">
        <v>72</v>
      </c>
      <c r="G9" s="258">
        <v>2</v>
      </c>
      <c r="H9" s="416"/>
      <c r="I9" s="424"/>
      <c r="J9" s="424"/>
      <c r="K9" s="424"/>
      <c r="L9" s="433"/>
      <c r="M9" s="433"/>
      <c r="N9" s="433"/>
      <c r="O9" s="433"/>
      <c r="P9" s="433"/>
      <c r="Q9" s="433"/>
      <c r="R9" s="433"/>
      <c r="S9" s="433"/>
      <c r="T9" s="433"/>
      <c r="U9" s="433"/>
      <c r="V9" s="433"/>
      <c r="W9" s="433"/>
      <c r="X9" s="433"/>
      <c r="Y9" s="433"/>
      <c r="Z9" s="433"/>
      <c r="AA9" s="433"/>
      <c r="AB9" s="433"/>
      <c r="AC9" s="433"/>
      <c r="AD9" s="433"/>
      <c r="AE9" s="433"/>
      <c r="AF9" s="433"/>
      <c r="AG9" s="433"/>
      <c r="AH9" s="433"/>
      <c r="AI9" s="433"/>
      <c r="AJ9" s="493"/>
      <c r="AK9" s="458"/>
    </row>
    <row r="10" spans="1:37" x14ac:dyDescent="0.2">
      <c r="A10" s="259"/>
      <c r="B10" s="530" t="s">
        <v>120</v>
      </c>
      <c r="C10" s="426" t="s">
        <v>599</v>
      </c>
      <c r="D10" s="427" t="s">
        <v>120</v>
      </c>
      <c r="E10" s="427"/>
      <c r="F10" s="315" t="s">
        <v>120</v>
      </c>
      <c r="G10" s="428"/>
      <c r="H10" s="429" t="s">
        <v>120</v>
      </c>
      <c r="I10" s="430" t="s">
        <v>120</v>
      </c>
      <c r="J10" s="430" t="s">
        <v>120</v>
      </c>
      <c r="K10" s="430" t="s">
        <v>120</v>
      </c>
      <c r="L10" s="428" t="s">
        <v>120</v>
      </c>
      <c r="M10" s="428" t="s">
        <v>120</v>
      </c>
      <c r="N10" s="428" t="s">
        <v>120</v>
      </c>
      <c r="O10" s="428" t="s">
        <v>120</v>
      </c>
      <c r="P10" s="428" t="s">
        <v>120</v>
      </c>
      <c r="Q10" s="428" t="s">
        <v>120</v>
      </c>
      <c r="R10" s="428" t="s">
        <v>120</v>
      </c>
      <c r="S10" s="428" t="s">
        <v>120</v>
      </c>
      <c r="T10" s="428" t="s">
        <v>120</v>
      </c>
      <c r="U10" s="428" t="s">
        <v>120</v>
      </c>
      <c r="V10" s="428" t="s">
        <v>120</v>
      </c>
      <c r="W10" s="428" t="s">
        <v>120</v>
      </c>
      <c r="X10" s="428" t="s">
        <v>120</v>
      </c>
      <c r="Y10" s="428" t="s">
        <v>120</v>
      </c>
      <c r="Z10" s="428" t="s">
        <v>120</v>
      </c>
      <c r="AA10" s="428" t="s">
        <v>120</v>
      </c>
      <c r="AB10" s="428" t="s">
        <v>120</v>
      </c>
      <c r="AC10" s="428" t="s">
        <v>120</v>
      </c>
      <c r="AD10" s="428" t="s">
        <v>120</v>
      </c>
      <c r="AE10" s="428" t="s">
        <v>120</v>
      </c>
      <c r="AF10" s="428" t="s">
        <v>120</v>
      </c>
      <c r="AG10" s="428" t="s">
        <v>120</v>
      </c>
      <c r="AH10" s="428" t="s">
        <v>120</v>
      </c>
      <c r="AI10" s="428" t="s">
        <v>120</v>
      </c>
      <c r="AJ10" s="494" t="s">
        <v>120</v>
      </c>
      <c r="AK10" s="458"/>
    </row>
    <row r="11" spans="1:37" x14ac:dyDescent="0.2">
      <c r="A11" s="251"/>
      <c r="B11" s="252">
        <f>B8+0.1</f>
        <v>58.300000000000004</v>
      </c>
      <c r="C11" s="431" t="s">
        <v>601</v>
      </c>
      <c r="D11" s="263" t="s">
        <v>120</v>
      </c>
      <c r="E11" s="263"/>
      <c r="F11" s="260" t="s">
        <v>72</v>
      </c>
      <c r="G11" s="260">
        <v>2</v>
      </c>
      <c r="H11" s="416">
        <f t="shared" ref="H11:AJ11" si="3">SUM(H12:H13)</f>
        <v>0</v>
      </c>
      <c r="I11" s="424">
        <f t="shared" si="3"/>
        <v>0</v>
      </c>
      <c r="J11" s="424">
        <f t="shared" si="3"/>
        <v>0</v>
      </c>
      <c r="K11" s="424">
        <f t="shared" si="3"/>
        <v>0</v>
      </c>
      <c r="L11" s="417">
        <f t="shared" si="3"/>
        <v>0</v>
      </c>
      <c r="M11" s="417">
        <f t="shared" si="3"/>
        <v>0</v>
      </c>
      <c r="N11" s="417">
        <f t="shared" si="3"/>
        <v>0</v>
      </c>
      <c r="O11" s="417">
        <f t="shared" si="3"/>
        <v>0</v>
      </c>
      <c r="P11" s="417">
        <f t="shared" si="3"/>
        <v>0</v>
      </c>
      <c r="Q11" s="417">
        <f t="shared" si="3"/>
        <v>0</v>
      </c>
      <c r="R11" s="417">
        <f t="shared" si="3"/>
        <v>0</v>
      </c>
      <c r="S11" s="417">
        <f t="shared" si="3"/>
        <v>0</v>
      </c>
      <c r="T11" s="417">
        <f t="shared" si="3"/>
        <v>0</v>
      </c>
      <c r="U11" s="417">
        <f t="shared" si="3"/>
        <v>0</v>
      </c>
      <c r="V11" s="417">
        <f t="shared" si="3"/>
        <v>0</v>
      </c>
      <c r="W11" s="417">
        <f t="shared" si="3"/>
        <v>0</v>
      </c>
      <c r="X11" s="417">
        <f t="shared" si="3"/>
        <v>0</v>
      </c>
      <c r="Y11" s="417">
        <f t="shared" si="3"/>
        <v>0</v>
      </c>
      <c r="Z11" s="417">
        <f t="shared" si="3"/>
        <v>0</v>
      </c>
      <c r="AA11" s="417">
        <f t="shared" si="3"/>
        <v>0</v>
      </c>
      <c r="AB11" s="417">
        <f t="shared" si="3"/>
        <v>0</v>
      </c>
      <c r="AC11" s="417">
        <f t="shared" si="3"/>
        <v>0</v>
      </c>
      <c r="AD11" s="417">
        <f t="shared" si="3"/>
        <v>0</v>
      </c>
      <c r="AE11" s="417">
        <f t="shared" si="3"/>
        <v>0</v>
      </c>
      <c r="AF11" s="417">
        <f t="shared" si="3"/>
        <v>0</v>
      </c>
      <c r="AG11" s="417">
        <f t="shared" si="3"/>
        <v>0</v>
      </c>
      <c r="AH11" s="417">
        <f t="shared" si="3"/>
        <v>0</v>
      </c>
      <c r="AI11" s="417">
        <f t="shared" si="3"/>
        <v>0</v>
      </c>
      <c r="AJ11" s="417">
        <f t="shared" si="3"/>
        <v>0</v>
      </c>
    </row>
    <row r="12" spans="1:37" x14ac:dyDescent="0.2">
      <c r="A12" s="251"/>
      <c r="B12" s="255" t="s">
        <v>120</v>
      </c>
      <c r="C12" s="256"/>
      <c r="D12" s="256"/>
      <c r="E12" s="256"/>
      <c r="F12" s="258" t="s">
        <v>72</v>
      </c>
      <c r="G12" s="258">
        <v>2</v>
      </c>
      <c r="H12" s="416"/>
      <c r="I12" s="424"/>
      <c r="J12" s="424"/>
      <c r="K12" s="424"/>
      <c r="L12" s="433"/>
      <c r="M12" s="433"/>
      <c r="N12" s="433"/>
      <c r="O12" s="433"/>
      <c r="P12" s="433"/>
      <c r="Q12" s="433"/>
      <c r="R12" s="433"/>
      <c r="S12" s="433"/>
      <c r="T12" s="433"/>
      <c r="U12" s="433"/>
      <c r="V12" s="433"/>
      <c r="W12" s="433"/>
      <c r="X12" s="433"/>
      <c r="Y12" s="433"/>
      <c r="Z12" s="433"/>
      <c r="AA12" s="433"/>
      <c r="AB12" s="433"/>
      <c r="AC12" s="433"/>
      <c r="AD12" s="433"/>
      <c r="AE12" s="433"/>
      <c r="AF12" s="433"/>
      <c r="AG12" s="433"/>
      <c r="AH12" s="433"/>
      <c r="AI12" s="433"/>
      <c r="AJ12" s="493"/>
    </row>
    <row r="13" spans="1:37" x14ac:dyDescent="0.2">
      <c r="A13" s="251"/>
      <c r="B13" s="530" t="s">
        <v>120</v>
      </c>
      <c r="C13" s="426" t="s">
        <v>599</v>
      </c>
      <c r="D13" s="427" t="s">
        <v>120</v>
      </c>
      <c r="E13" s="427"/>
      <c r="F13" s="315" t="s">
        <v>120</v>
      </c>
      <c r="G13" s="428"/>
      <c r="H13" s="429" t="s">
        <v>120</v>
      </c>
      <c r="I13" s="430" t="s">
        <v>120</v>
      </c>
      <c r="J13" s="430" t="s">
        <v>120</v>
      </c>
      <c r="K13" s="430" t="s">
        <v>120</v>
      </c>
      <c r="L13" s="428" t="s">
        <v>120</v>
      </c>
      <c r="M13" s="428" t="s">
        <v>120</v>
      </c>
      <c r="N13" s="428" t="s">
        <v>120</v>
      </c>
      <c r="O13" s="428" t="s">
        <v>120</v>
      </c>
      <c r="P13" s="428" t="s">
        <v>120</v>
      </c>
      <c r="Q13" s="428" t="s">
        <v>120</v>
      </c>
      <c r="R13" s="428" t="s">
        <v>120</v>
      </c>
      <c r="S13" s="428" t="s">
        <v>120</v>
      </c>
      <c r="T13" s="428" t="s">
        <v>120</v>
      </c>
      <c r="U13" s="428" t="s">
        <v>120</v>
      </c>
      <c r="V13" s="428" t="s">
        <v>120</v>
      </c>
      <c r="W13" s="428" t="s">
        <v>120</v>
      </c>
      <c r="X13" s="428" t="s">
        <v>120</v>
      </c>
      <c r="Y13" s="428" t="s">
        <v>120</v>
      </c>
      <c r="Z13" s="428" t="s">
        <v>120</v>
      </c>
      <c r="AA13" s="428" t="s">
        <v>120</v>
      </c>
      <c r="AB13" s="428" t="s">
        <v>120</v>
      </c>
      <c r="AC13" s="428" t="s">
        <v>120</v>
      </c>
      <c r="AD13" s="428" t="s">
        <v>120</v>
      </c>
      <c r="AE13" s="428" t="s">
        <v>120</v>
      </c>
      <c r="AF13" s="428" t="s">
        <v>120</v>
      </c>
      <c r="AG13" s="428" t="s">
        <v>120</v>
      </c>
      <c r="AH13" s="428" t="s">
        <v>120</v>
      </c>
      <c r="AI13" s="428" t="s">
        <v>120</v>
      </c>
      <c r="AJ13" s="494" t="s">
        <v>120</v>
      </c>
    </row>
    <row r="14" spans="1:37" ht="25.5" x14ac:dyDescent="0.2">
      <c r="A14" s="251"/>
      <c r="B14" s="252">
        <f>B11+0.1</f>
        <v>58.400000000000006</v>
      </c>
      <c r="C14" s="431" t="s">
        <v>602</v>
      </c>
      <c r="D14" s="263" t="s">
        <v>120</v>
      </c>
      <c r="E14" s="263"/>
      <c r="F14" s="260" t="s">
        <v>72</v>
      </c>
      <c r="G14" s="260">
        <v>2</v>
      </c>
      <c r="H14" s="416">
        <f t="shared" ref="H14:AJ14" si="4">SUM(H15:H16)</f>
        <v>0</v>
      </c>
      <c r="I14" s="424">
        <f t="shared" si="4"/>
        <v>0</v>
      </c>
      <c r="J14" s="424">
        <f t="shared" si="4"/>
        <v>0</v>
      </c>
      <c r="K14" s="424">
        <f t="shared" si="4"/>
        <v>0</v>
      </c>
      <c r="L14" s="417">
        <f t="shared" si="4"/>
        <v>0</v>
      </c>
      <c r="M14" s="417">
        <f t="shared" si="4"/>
        <v>0</v>
      </c>
      <c r="N14" s="417">
        <f t="shared" si="4"/>
        <v>0</v>
      </c>
      <c r="O14" s="417">
        <f t="shared" si="4"/>
        <v>0</v>
      </c>
      <c r="P14" s="417">
        <f t="shared" si="4"/>
        <v>0</v>
      </c>
      <c r="Q14" s="417">
        <f t="shared" si="4"/>
        <v>0</v>
      </c>
      <c r="R14" s="417">
        <f t="shared" si="4"/>
        <v>0</v>
      </c>
      <c r="S14" s="417">
        <f t="shared" si="4"/>
        <v>0</v>
      </c>
      <c r="T14" s="417">
        <f t="shared" si="4"/>
        <v>0</v>
      </c>
      <c r="U14" s="417">
        <f t="shared" si="4"/>
        <v>0</v>
      </c>
      <c r="V14" s="417">
        <f t="shared" si="4"/>
        <v>0</v>
      </c>
      <c r="W14" s="417">
        <f t="shared" si="4"/>
        <v>0</v>
      </c>
      <c r="X14" s="417">
        <f t="shared" si="4"/>
        <v>0</v>
      </c>
      <c r="Y14" s="417">
        <f t="shared" si="4"/>
        <v>0</v>
      </c>
      <c r="Z14" s="417">
        <f t="shared" si="4"/>
        <v>0</v>
      </c>
      <c r="AA14" s="417">
        <f t="shared" si="4"/>
        <v>0</v>
      </c>
      <c r="AB14" s="417">
        <f t="shared" si="4"/>
        <v>0</v>
      </c>
      <c r="AC14" s="417">
        <f t="shared" si="4"/>
        <v>0</v>
      </c>
      <c r="AD14" s="417">
        <f t="shared" si="4"/>
        <v>0</v>
      </c>
      <c r="AE14" s="417">
        <f t="shared" si="4"/>
        <v>0</v>
      </c>
      <c r="AF14" s="417">
        <f t="shared" si="4"/>
        <v>0</v>
      </c>
      <c r="AG14" s="417">
        <f t="shared" si="4"/>
        <v>0</v>
      </c>
      <c r="AH14" s="417">
        <f t="shared" si="4"/>
        <v>0</v>
      </c>
      <c r="AI14" s="417">
        <f t="shared" si="4"/>
        <v>0</v>
      </c>
      <c r="AJ14" s="417">
        <f t="shared" si="4"/>
        <v>0</v>
      </c>
    </row>
    <row r="15" spans="1:37" x14ac:dyDescent="0.2">
      <c r="A15" s="251"/>
      <c r="B15" s="255" t="s">
        <v>120</v>
      </c>
      <c r="C15" s="256"/>
      <c r="D15" s="256"/>
      <c r="E15" s="256"/>
      <c r="F15" s="258" t="s">
        <v>72</v>
      </c>
      <c r="G15" s="258">
        <v>2</v>
      </c>
      <c r="H15" s="416"/>
      <c r="I15" s="424"/>
      <c r="J15" s="424"/>
      <c r="K15" s="424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3"/>
      <c r="AA15" s="433"/>
      <c r="AB15" s="433"/>
      <c r="AC15" s="433"/>
      <c r="AD15" s="433"/>
      <c r="AE15" s="433"/>
      <c r="AF15" s="433"/>
      <c r="AG15" s="433"/>
      <c r="AH15" s="433"/>
      <c r="AI15" s="433"/>
      <c r="AJ15" s="493"/>
    </row>
    <row r="16" spans="1:37" x14ac:dyDescent="0.2">
      <c r="A16" s="251"/>
      <c r="B16" s="530" t="s">
        <v>120</v>
      </c>
      <c r="C16" s="426" t="s">
        <v>599</v>
      </c>
      <c r="D16" s="427" t="s">
        <v>120</v>
      </c>
      <c r="E16" s="427"/>
      <c r="F16" s="315" t="s">
        <v>120</v>
      </c>
      <c r="G16" s="428"/>
      <c r="H16" s="429" t="s">
        <v>120</v>
      </c>
      <c r="I16" s="614" t="s">
        <v>120</v>
      </c>
      <c r="J16" s="614" t="s">
        <v>120</v>
      </c>
      <c r="K16" s="614" t="s">
        <v>120</v>
      </c>
      <c r="L16" s="428" t="s">
        <v>120</v>
      </c>
      <c r="M16" s="428" t="s">
        <v>120</v>
      </c>
      <c r="N16" s="428" t="s">
        <v>120</v>
      </c>
      <c r="O16" s="428" t="s">
        <v>120</v>
      </c>
      <c r="P16" s="428" t="s">
        <v>120</v>
      </c>
      <c r="Q16" s="428" t="s">
        <v>120</v>
      </c>
      <c r="R16" s="428" t="s">
        <v>120</v>
      </c>
      <c r="S16" s="428" t="s">
        <v>120</v>
      </c>
      <c r="T16" s="428" t="s">
        <v>120</v>
      </c>
      <c r="U16" s="428" t="s">
        <v>120</v>
      </c>
      <c r="V16" s="428" t="s">
        <v>120</v>
      </c>
      <c r="W16" s="428" t="s">
        <v>120</v>
      </c>
      <c r="X16" s="428" t="s">
        <v>120</v>
      </c>
      <c r="Y16" s="428" t="s">
        <v>120</v>
      </c>
      <c r="Z16" s="428" t="s">
        <v>120</v>
      </c>
      <c r="AA16" s="428" t="s">
        <v>120</v>
      </c>
      <c r="AB16" s="428" t="s">
        <v>120</v>
      </c>
      <c r="AC16" s="428" t="s">
        <v>120</v>
      </c>
      <c r="AD16" s="428" t="s">
        <v>120</v>
      </c>
      <c r="AE16" s="428" t="s">
        <v>120</v>
      </c>
      <c r="AF16" s="428" t="s">
        <v>120</v>
      </c>
      <c r="AG16" s="428" t="s">
        <v>120</v>
      </c>
      <c r="AH16" s="428" t="s">
        <v>120</v>
      </c>
      <c r="AI16" s="428" t="s">
        <v>120</v>
      </c>
      <c r="AJ16" s="494" t="s">
        <v>120</v>
      </c>
    </row>
    <row r="17" spans="1:36" x14ac:dyDescent="0.2">
      <c r="A17" s="251"/>
      <c r="B17" s="252">
        <f>B14+0.1</f>
        <v>58.500000000000007</v>
      </c>
      <c r="C17" s="615" t="s">
        <v>603</v>
      </c>
      <c r="D17" s="261"/>
      <c r="E17" s="261"/>
      <c r="F17" s="260" t="s">
        <v>72</v>
      </c>
      <c r="G17" s="262">
        <v>2</v>
      </c>
      <c r="H17" s="412">
        <f t="shared" ref="H17:AJ17" si="5">SUM(H18+H21)</f>
        <v>0</v>
      </c>
      <c r="I17" s="424">
        <f t="shared" si="5"/>
        <v>0</v>
      </c>
      <c r="J17" s="424">
        <f t="shared" si="5"/>
        <v>0</v>
      </c>
      <c r="K17" s="424">
        <f t="shared" si="5"/>
        <v>0</v>
      </c>
      <c r="L17" s="417">
        <f t="shared" si="5"/>
        <v>0</v>
      </c>
      <c r="M17" s="417">
        <f t="shared" si="5"/>
        <v>0</v>
      </c>
      <c r="N17" s="417">
        <f t="shared" si="5"/>
        <v>0</v>
      </c>
      <c r="O17" s="417">
        <f t="shared" si="5"/>
        <v>0</v>
      </c>
      <c r="P17" s="417">
        <f t="shared" si="5"/>
        <v>0</v>
      </c>
      <c r="Q17" s="417">
        <f t="shared" si="5"/>
        <v>0</v>
      </c>
      <c r="R17" s="417">
        <f t="shared" si="5"/>
        <v>0</v>
      </c>
      <c r="S17" s="417">
        <f t="shared" si="5"/>
        <v>0</v>
      </c>
      <c r="T17" s="417">
        <f t="shared" si="5"/>
        <v>0</v>
      </c>
      <c r="U17" s="417">
        <f t="shared" si="5"/>
        <v>0</v>
      </c>
      <c r="V17" s="417">
        <f t="shared" si="5"/>
        <v>0</v>
      </c>
      <c r="W17" s="417">
        <f t="shared" si="5"/>
        <v>0</v>
      </c>
      <c r="X17" s="417">
        <f t="shared" si="5"/>
        <v>0</v>
      </c>
      <c r="Y17" s="417">
        <f t="shared" si="5"/>
        <v>0</v>
      </c>
      <c r="Z17" s="417">
        <f t="shared" si="5"/>
        <v>0</v>
      </c>
      <c r="AA17" s="417">
        <f t="shared" si="5"/>
        <v>0</v>
      </c>
      <c r="AB17" s="417">
        <f t="shared" si="5"/>
        <v>0</v>
      </c>
      <c r="AC17" s="417">
        <f t="shared" si="5"/>
        <v>0</v>
      </c>
      <c r="AD17" s="417">
        <f t="shared" si="5"/>
        <v>0</v>
      </c>
      <c r="AE17" s="417">
        <f t="shared" si="5"/>
        <v>0</v>
      </c>
      <c r="AF17" s="417">
        <f t="shared" si="5"/>
        <v>0</v>
      </c>
      <c r="AG17" s="417">
        <f t="shared" si="5"/>
        <v>0</v>
      </c>
      <c r="AH17" s="417">
        <f t="shared" si="5"/>
        <v>0</v>
      </c>
      <c r="AI17" s="417">
        <f t="shared" si="5"/>
        <v>0</v>
      </c>
      <c r="AJ17" s="417">
        <f t="shared" si="5"/>
        <v>0</v>
      </c>
    </row>
    <row r="18" spans="1:36" x14ac:dyDescent="0.2">
      <c r="A18" s="251"/>
      <c r="B18" s="252">
        <f>B17+0.01</f>
        <v>58.510000000000005</v>
      </c>
      <c r="C18" s="431" t="s">
        <v>604</v>
      </c>
      <c r="D18" s="263" t="s">
        <v>120</v>
      </c>
      <c r="E18" s="263"/>
      <c r="F18" s="260" t="s">
        <v>72</v>
      </c>
      <c r="G18" s="260">
        <v>2</v>
      </c>
      <c r="H18" s="416">
        <f t="shared" ref="H18:AJ18" si="6">SUM(H19:H20)</f>
        <v>0</v>
      </c>
      <c r="I18" s="424">
        <f t="shared" si="6"/>
        <v>0</v>
      </c>
      <c r="J18" s="424">
        <f t="shared" si="6"/>
        <v>0</v>
      </c>
      <c r="K18" s="424">
        <f t="shared" si="6"/>
        <v>0</v>
      </c>
      <c r="L18" s="417">
        <f t="shared" si="6"/>
        <v>0</v>
      </c>
      <c r="M18" s="417">
        <f t="shared" si="6"/>
        <v>0</v>
      </c>
      <c r="N18" s="417">
        <f t="shared" si="6"/>
        <v>0</v>
      </c>
      <c r="O18" s="417">
        <f t="shared" si="6"/>
        <v>0</v>
      </c>
      <c r="P18" s="417">
        <f t="shared" si="6"/>
        <v>0</v>
      </c>
      <c r="Q18" s="417">
        <f t="shared" si="6"/>
        <v>0</v>
      </c>
      <c r="R18" s="417">
        <f t="shared" si="6"/>
        <v>0</v>
      </c>
      <c r="S18" s="417">
        <f t="shared" si="6"/>
        <v>0</v>
      </c>
      <c r="T18" s="417">
        <f t="shared" si="6"/>
        <v>0</v>
      </c>
      <c r="U18" s="417">
        <f t="shared" si="6"/>
        <v>0</v>
      </c>
      <c r="V18" s="417">
        <f t="shared" si="6"/>
        <v>0</v>
      </c>
      <c r="W18" s="417">
        <f t="shared" si="6"/>
        <v>0</v>
      </c>
      <c r="X18" s="417">
        <f t="shared" si="6"/>
        <v>0</v>
      </c>
      <c r="Y18" s="417">
        <f t="shared" si="6"/>
        <v>0</v>
      </c>
      <c r="Z18" s="417">
        <f t="shared" si="6"/>
        <v>0</v>
      </c>
      <c r="AA18" s="417">
        <f t="shared" si="6"/>
        <v>0</v>
      </c>
      <c r="AB18" s="417">
        <f t="shared" si="6"/>
        <v>0</v>
      </c>
      <c r="AC18" s="417">
        <f t="shared" si="6"/>
        <v>0</v>
      </c>
      <c r="AD18" s="417">
        <f t="shared" si="6"/>
        <v>0</v>
      </c>
      <c r="AE18" s="417">
        <f t="shared" si="6"/>
        <v>0</v>
      </c>
      <c r="AF18" s="417">
        <f t="shared" si="6"/>
        <v>0</v>
      </c>
      <c r="AG18" s="417">
        <f t="shared" si="6"/>
        <v>0</v>
      </c>
      <c r="AH18" s="417">
        <f t="shared" si="6"/>
        <v>0</v>
      </c>
      <c r="AI18" s="417">
        <f t="shared" si="6"/>
        <v>0</v>
      </c>
      <c r="AJ18" s="417">
        <f t="shared" si="6"/>
        <v>0</v>
      </c>
    </row>
    <row r="19" spans="1:36" x14ac:dyDescent="0.2">
      <c r="A19" s="251"/>
      <c r="B19" s="255" t="s">
        <v>120</v>
      </c>
      <c r="C19" s="256"/>
      <c r="D19" s="256"/>
      <c r="E19" s="256"/>
      <c r="F19" s="258" t="s">
        <v>72</v>
      </c>
      <c r="G19" s="258">
        <v>2</v>
      </c>
      <c r="H19" s="416"/>
      <c r="I19" s="424"/>
      <c r="J19" s="424"/>
      <c r="K19" s="424"/>
      <c r="L19" s="433"/>
      <c r="M19" s="433"/>
      <c r="N19" s="433"/>
      <c r="O19" s="433"/>
      <c r="P19" s="433"/>
      <c r="Q19" s="433"/>
      <c r="R19" s="433"/>
      <c r="S19" s="433"/>
      <c r="T19" s="433"/>
      <c r="U19" s="433"/>
      <c r="V19" s="433"/>
      <c r="W19" s="433"/>
      <c r="X19" s="433"/>
      <c r="Y19" s="433"/>
      <c r="Z19" s="433"/>
      <c r="AA19" s="433"/>
      <c r="AB19" s="433"/>
      <c r="AC19" s="433"/>
      <c r="AD19" s="433"/>
      <c r="AE19" s="433"/>
      <c r="AF19" s="433"/>
      <c r="AG19" s="433"/>
      <c r="AH19" s="433"/>
      <c r="AI19" s="433"/>
      <c r="AJ19" s="493"/>
    </row>
    <row r="20" spans="1:36" x14ac:dyDescent="0.2">
      <c r="A20" s="251"/>
      <c r="B20" s="530" t="s">
        <v>120</v>
      </c>
      <c r="C20" s="426" t="s">
        <v>599</v>
      </c>
      <c r="D20" s="427" t="s">
        <v>120</v>
      </c>
      <c r="E20" s="427"/>
      <c r="F20" s="315" t="s">
        <v>120</v>
      </c>
      <c r="G20" s="428"/>
      <c r="H20" s="429" t="s">
        <v>120</v>
      </c>
      <c r="I20" s="430" t="s">
        <v>120</v>
      </c>
      <c r="J20" s="430" t="s">
        <v>120</v>
      </c>
      <c r="K20" s="430" t="s">
        <v>120</v>
      </c>
      <c r="L20" s="428" t="s">
        <v>120</v>
      </c>
      <c r="M20" s="428" t="s">
        <v>120</v>
      </c>
      <c r="N20" s="428" t="s">
        <v>120</v>
      </c>
      <c r="O20" s="428" t="s">
        <v>120</v>
      </c>
      <c r="P20" s="428" t="s">
        <v>120</v>
      </c>
      <c r="Q20" s="428" t="s">
        <v>120</v>
      </c>
      <c r="R20" s="428" t="s">
        <v>120</v>
      </c>
      <c r="S20" s="428" t="s">
        <v>120</v>
      </c>
      <c r="T20" s="428" t="s">
        <v>120</v>
      </c>
      <c r="U20" s="428" t="s">
        <v>120</v>
      </c>
      <c r="V20" s="428" t="s">
        <v>120</v>
      </c>
      <c r="W20" s="428" t="s">
        <v>120</v>
      </c>
      <c r="X20" s="428" t="s">
        <v>120</v>
      </c>
      <c r="Y20" s="428" t="s">
        <v>120</v>
      </c>
      <c r="Z20" s="428" t="s">
        <v>120</v>
      </c>
      <c r="AA20" s="428" t="s">
        <v>120</v>
      </c>
      <c r="AB20" s="428" t="s">
        <v>120</v>
      </c>
      <c r="AC20" s="428" t="s">
        <v>120</v>
      </c>
      <c r="AD20" s="428" t="s">
        <v>120</v>
      </c>
      <c r="AE20" s="428" t="s">
        <v>120</v>
      </c>
      <c r="AF20" s="428" t="s">
        <v>120</v>
      </c>
      <c r="AG20" s="428" t="s">
        <v>120</v>
      </c>
      <c r="AH20" s="428" t="s">
        <v>120</v>
      </c>
      <c r="AI20" s="428" t="s">
        <v>120</v>
      </c>
      <c r="AJ20" s="494" t="s">
        <v>120</v>
      </c>
    </row>
    <row r="21" spans="1:36" x14ac:dyDescent="0.2">
      <c r="A21" s="251"/>
      <c r="B21" s="252">
        <f>B18+0.01</f>
        <v>58.52</v>
      </c>
      <c r="C21" s="431" t="s">
        <v>605</v>
      </c>
      <c r="D21" s="263" t="s">
        <v>120</v>
      </c>
      <c r="E21" s="263"/>
      <c r="F21" s="260" t="s">
        <v>72</v>
      </c>
      <c r="G21" s="260">
        <v>2</v>
      </c>
      <c r="H21" s="416">
        <f t="shared" ref="H21:AJ21" si="7">SUM(H22:H23)</f>
        <v>0</v>
      </c>
      <c r="I21" s="424">
        <f t="shared" si="7"/>
        <v>0</v>
      </c>
      <c r="J21" s="424">
        <f t="shared" si="7"/>
        <v>0</v>
      </c>
      <c r="K21" s="424">
        <f t="shared" si="7"/>
        <v>0</v>
      </c>
      <c r="L21" s="417">
        <f t="shared" si="7"/>
        <v>0</v>
      </c>
      <c r="M21" s="417">
        <f t="shared" si="7"/>
        <v>0</v>
      </c>
      <c r="N21" s="417">
        <f t="shared" si="7"/>
        <v>0</v>
      </c>
      <c r="O21" s="417">
        <f t="shared" si="7"/>
        <v>0</v>
      </c>
      <c r="P21" s="417">
        <f t="shared" si="7"/>
        <v>0</v>
      </c>
      <c r="Q21" s="417">
        <f t="shared" si="7"/>
        <v>0</v>
      </c>
      <c r="R21" s="417">
        <f t="shared" si="7"/>
        <v>0</v>
      </c>
      <c r="S21" s="417">
        <f t="shared" si="7"/>
        <v>0</v>
      </c>
      <c r="T21" s="417">
        <f t="shared" si="7"/>
        <v>0</v>
      </c>
      <c r="U21" s="417">
        <f t="shared" si="7"/>
        <v>0</v>
      </c>
      <c r="V21" s="417">
        <f t="shared" si="7"/>
        <v>0</v>
      </c>
      <c r="W21" s="417">
        <f t="shared" si="7"/>
        <v>0</v>
      </c>
      <c r="X21" s="417">
        <f t="shared" si="7"/>
        <v>0</v>
      </c>
      <c r="Y21" s="417">
        <f t="shared" si="7"/>
        <v>0</v>
      </c>
      <c r="Z21" s="417">
        <f t="shared" si="7"/>
        <v>0</v>
      </c>
      <c r="AA21" s="417">
        <f t="shared" si="7"/>
        <v>0</v>
      </c>
      <c r="AB21" s="417">
        <f t="shared" si="7"/>
        <v>0</v>
      </c>
      <c r="AC21" s="417">
        <f t="shared" si="7"/>
        <v>0</v>
      </c>
      <c r="AD21" s="417">
        <f t="shared" si="7"/>
        <v>0</v>
      </c>
      <c r="AE21" s="417">
        <f t="shared" si="7"/>
        <v>0</v>
      </c>
      <c r="AF21" s="417">
        <f t="shared" si="7"/>
        <v>0</v>
      </c>
      <c r="AG21" s="417">
        <f t="shared" si="7"/>
        <v>0</v>
      </c>
      <c r="AH21" s="417">
        <f t="shared" si="7"/>
        <v>0</v>
      </c>
      <c r="AI21" s="417">
        <f t="shared" si="7"/>
        <v>0</v>
      </c>
      <c r="AJ21" s="417">
        <f t="shared" si="7"/>
        <v>0</v>
      </c>
    </row>
    <row r="22" spans="1:36" x14ac:dyDescent="0.2">
      <c r="A22" s="251"/>
      <c r="B22" s="255" t="s">
        <v>120</v>
      </c>
      <c r="C22" s="256"/>
      <c r="D22" s="256"/>
      <c r="E22" s="256"/>
      <c r="F22" s="258" t="s">
        <v>72</v>
      </c>
      <c r="G22" s="258">
        <v>2</v>
      </c>
      <c r="H22" s="416"/>
      <c r="I22" s="424"/>
      <c r="J22" s="424"/>
      <c r="K22" s="424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3"/>
      <c r="Y22" s="433"/>
      <c r="Z22" s="433"/>
      <c r="AA22" s="433"/>
      <c r="AB22" s="433"/>
      <c r="AC22" s="433"/>
      <c r="AD22" s="433"/>
      <c r="AE22" s="433"/>
      <c r="AF22" s="433"/>
      <c r="AG22" s="433"/>
      <c r="AH22" s="433"/>
      <c r="AI22" s="433"/>
      <c r="AJ22" s="493"/>
    </row>
    <row r="23" spans="1:36" x14ac:dyDescent="0.2">
      <c r="A23" s="251"/>
      <c r="B23" s="530" t="s">
        <v>120</v>
      </c>
      <c r="C23" s="426" t="s">
        <v>599</v>
      </c>
      <c r="D23" s="427" t="s">
        <v>120</v>
      </c>
      <c r="E23" s="427"/>
      <c r="F23" s="315" t="s">
        <v>120</v>
      </c>
      <c r="G23" s="428"/>
      <c r="H23" s="429" t="s">
        <v>120</v>
      </c>
      <c r="I23" s="430" t="s">
        <v>120</v>
      </c>
      <c r="J23" s="430" t="s">
        <v>120</v>
      </c>
      <c r="K23" s="430" t="s">
        <v>120</v>
      </c>
      <c r="L23" s="428" t="s">
        <v>120</v>
      </c>
      <c r="M23" s="428" t="s">
        <v>120</v>
      </c>
      <c r="N23" s="428" t="s">
        <v>120</v>
      </c>
      <c r="O23" s="428" t="s">
        <v>120</v>
      </c>
      <c r="P23" s="428" t="s">
        <v>120</v>
      </c>
      <c r="Q23" s="428" t="s">
        <v>120</v>
      </c>
      <c r="R23" s="428" t="s">
        <v>120</v>
      </c>
      <c r="S23" s="428" t="s">
        <v>120</v>
      </c>
      <c r="T23" s="428" t="s">
        <v>120</v>
      </c>
      <c r="U23" s="428" t="s">
        <v>120</v>
      </c>
      <c r="V23" s="428" t="s">
        <v>120</v>
      </c>
      <c r="W23" s="428" t="s">
        <v>120</v>
      </c>
      <c r="X23" s="428" t="s">
        <v>120</v>
      </c>
      <c r="Y23" s="428" t="s">
        <v>120</v>
      </c>
      <c r="Z23" s="428" t="s">
        <v>120</v>
      </c>
      <c r="AA23" s="428" t="s">
        <v>120</v>
      </c>
      <c r="AB23" s="428" t="s">
        <v>120</v>
      </c>
      <c r="AC23" s="428" t="s">
        <v>120</v>
      </c>
      <c r="AD23" s="428" t="s">
        <v>120</v>
      </c>
      <c r="AE23" s="428" t="s">
        <v>120</v>
      </c>
      <c r="AF23" s="428" t="s">
        <v>120</v>
      </c>
      <c r="AG23" s="428" t="s">
        <v>120</v>
      </c>
      <c r="AH23" s="428" t="s">
        <v>120</v>
      </c>
      <c r="AI23" s="428" t="s">
        <v>120</v>
      </c>
      <c r="AJ23" s="494" t="s">
        <v>120</v>
      </c>
    </row>
    <row r="24" spans="1:36" x14ac:dyDescent="0.2">
      <c r="A24" s="251"/>
      <c r="B24" s="252">
        <f>B17+0.1</f>
        <v>58.600000000000009</v>
      </c>
      <c r="C24" s="431" t="s">
        <v>606</v>
      </c>
      <c r="D24" s="263" t="s">
        <v>120</v>
      </c>
      <c r="E24" s="263"/>
      <c r="F24" s="260" t="s">
        <v>72</v>
      </c>
      <c r="G24" s="260"/>
      <c r="H24" s="416">
        <f t="shared" ref="H24:AJ24" si="8">SUM(H25:H26)</f>
        <v>0</v>
      </c>
      <c r="I24" s="424">
        <f t="shared" si="8"/>
        <v>0</v>
      </c>
      <c r="J24" s="424">
        <f t="shared" si="8"/>
        <v>0</v>
      </c>
      <c r="K24" s="424">
        <f t="shared" si="8"/>
        <v>0</v>
      </c>
      <c r="L24" s="417">
        <f t="shared" si="8"/>
        <v>0</v>
      </c>
      <c r="M24" s="417">
        <f t="shared" si="8"/>
        <v>0</v>
      </c>
      <c r="N24" s="417">
        <f t="shared" si="8"/>
        <v>0</v>
      </c>
      <c r="O24" s="417">
        <f t="shared" si="8"/>
        <v>0</v>
      </c>
      <c r="P24" s="417">
        <f t="shared" si="8"/>
        <v>0</v>
      </c>
      <c r="Q24" s="417">
        <f t="shared" si="8"/>
        <v>0</v>
      </c>
      <c r="R24" s="417">
        <f t="shared" si="8"/>
        <v>0</v>
      </c>
      <c r="S24" s="417">
        <f t="shared" si="8"/>
        <v>0</v>
      </c>
      <c r="T24" s="417">
        <f t="shared" si="8"/>
        <v>0</v>
      </c>
      <c r="U24" s="417">
        <f t="shared" si="8"/>
        <v>0</v>
      </c>
      <c r="V24" s="417">
        <f t="shared" si="8"/>
        <v>0</v>
      </c>
      <c r="W24" s="417">
        <f t="shared" si="8"/>
        <v>0</v>
      </c>
      <c r="X24" s="417">
        <f t="shared" si="8"/>
        <v>0</v>
      </c>
      <c r="Y24" s="417">
        <f t="shared" si="8"/>
        <v>0</v>
      </c>
      <c r="Z24" s="417">
        <f t="shared" si="8"/>
        <v>0</v>
      </c>
      <c r="AA24" s="417">
        <f t="shared" si="8"/>
        <v>0</v>
      </c>
      <c r="AB24" s="417">
        <f t="shared" si="8"/>
        <v>0</v>
      </c>
      <c r="AC24" s="417">
        <f t="shared" si="8"/>
        <v>0</v>
      </c>
      <c r="AD24" s="417">
        <f t="shared" si="8"/>
        <v>0</v>
      </c>
      <c r="AE24" s="417">
        <f t="shared" si="8"/>
        <v>0</v>
      </c>
      <c r="AF24" s="417">
        <f t="shared" si="8"/>
        <v>0</v>
      </c>
      <c r="AG24" s="417">
        <f t="shared" si="8"/>
        <v>0</v>
      </c>
      <c r="AH24" s="417">
        <f t="shared" si="8"/>
        <v>0</v>
      </c>
      <c r="AI24" s="417">
        <f t="shared" si="8"/>
        <v>0</v>
      </c>
      <c r="AJ24" s="417">
        <f t="shared" si="8"/>
        <v>0</v>
      </c>
    </row>
    <row r="25" spans="1:36" x14ac:dyDescent="0.2">
      <c r="A25" s="251"/>
      <c r="B25" s="255" t="s">
        <v>120</v>
      </c>
      <c r="C25" s="256"/>
      <c r="D25" s="256"/>
      <c r="E25" s="256"/>
      <c r="F25" s="258" t="s">
        <v>72</v>
      </c>
      <c r="G25" s="258">
        <v>2</v>
      </c>
      <c r="H25" s="416"/>
      <c r="I25" s="424"/>
      <c r="J25" s="424"/>
      <c r="K25" s="424"/>
      <c r="L25" s="433"/>
      <c r="M25" s="433"/>
      <c r="N25" s="433"/>
      <c r="O25" s="433"/>
      <c r="P25" s="433"/>
      <c r="Q25" s="433"/>
      <c r="R25" s="433"/>
      <c r="S25" s="433"/>
      <c r="T25" s="433"/>
      <c r="U25" s="433"/>
      <c r="V25" s="433"/>
      <c r="W25" s="433"/>
      <c r="X25" s="433"/>
      <c r="Y25" s="433"/>
      <c r="Z25" s="433"/>
      <c r="AA25" s="433"/>
      <c r="AB25" s="433"/>
      <c r="AC25" s="433"/>
      <c r="AD25" s="433"/>
      <c r="AE25" s="433"/>
      <c r="AF25" s="433"/>
      <c r="AG25" s="433"/>
      <c r="AH25" s="433"/>
      <c r="AI25" s="433"/>
      <c r="AJ25" s="493"/>
    </row>
    <row r="26" spans="1:36" x14ac:dyDescent="0.2">
      <c r="A26" s="251"/>
      <c r="B26" s="530" t="s">
        <v>120</v>
      </c>
      <c r="C26" s="426" t="s">
        <v>599</v>
      </c>
      <c r="D26" s="427" t="s">
        <v>120</v>
      </c>
      <c r="E26" s="427"/>
      <c r="F26" s="315" t="s">
        <v>120</v>
      </c>
      <c r="G26" s="428"/>
      <c r="H26" s="429" t="s">
        <v>120</v>
      </c>
      <c r="I26" s="430" t="s">
        <v>120</v>
      </c>
      <c r="J26" s="430" t="s">
        <v>120</v>
      </c>
      <c r="K26" s="430" t="s">
        <v>120</v>
      </c>
      <c r="L26" s="428" t="s">
        <v>120</v>
      </c>
      <c r="M26" s="428" t="s">
        <v>120</v>
      </c>
      <c r="N26" s="428" t="s">
        <v>120</v>
      </c>
      <c r="O26" s="428" t="s">
        <v>120</v>
      </c>
      <c r="P26" s="428" t="s">
        <v>120</v>
      </c>
      <c r="Q26" s="428" t="s">
        <v>120</v>
      </c>
      <c r="R26" s="428" t="s">
        <v>120</v>
      </c>
      <c r="S26" s="428" t="s">
        <v>120</v>
      </c>
      <c r="T26" s="428" t="s">
        <v>120</v>
      </c>
      <c r="U26" s="428" t="s">
        <v>120</v>
      </c>
      <c r="V26" s="428" t="s">
        <v>120</v>
      </c>
      <c r="W26" s="428" t="s">
        <v>120</v>
      </c>
      <c r="X26" s="428" t="s">
        <v>120</v>
      </c>
      <c r="Y26" s="428" t="s">
        <v>120</v>
      </c>
      <c r="Z26" s="428" t="s">
        <v>120</v>
      </c>
      <c r="AA26" s="428" t="s">
        <v>120</v>
      </c>
      <c r="AB26" s="428" t="s">
        <v>120</v>
      </c>
      <c r="AC26" s="428" t="s">
        <v>120</v>
      </c>
      <c r="AD26" s="428" t="s">
        <v>120</v>
      </c>
      <c r="AE26" s="428" t="s">
        <v>120</v>
      </c>
      <c r="AF26" s="428" t="s">
        <v>120</v>
      </c>
      <c r="AG26" s="428" t="s">
        <v>120</v>
      </c>
      <c r="AH26" s="428" t="s">
        <v>120</v>
      </c>
      <c r="AI26" s="428" t="s">
        <v>120</v>
      </c>
      <c r="AJ26" s="494" t="s">
        <v>120</v>
      </c>
    </row>
    <row r="27" spans="1:36" x14ac:dyDescent="0.2">
      <c r="A27" s="251"/>
      <c r="B27" s="252">
        <f>B24+0.1</f>
        <v>58.70000000000001</v>
      </c>
      <c r="C27" s="492" t="s">
        <v>607</v>
      </c>
      <c r="D27" s="264" t="s">
        <v>120</v>
      </c>
      <c r="E27" s="264"/>
      <c r="F27" s="260" t="s">
        <v>72</v>
      </c>
      <c r="G27" s="260"/>
      <c r="H27" s="416">
        <f>SUM(H28:H29)</f>
        <v>0</v>
      </c>
      <c r="I27" s="424">
        <f t="shared" ref="I27:AJ27" si="9">SUM(I28:I29)</f>
        <v>0</v>
      </c>
      <c r="J27" s="424">
        <f t="shared" si="9"/>
        <v>0</v>
      </c>
      <c r="K27" s="424">
        <f t="shared" si="9"/>
        <v>0</v>
      </c>
      <c r="L27" s="417">
        <f t="shared" si="9"/>
        <v>0</v>
      </c>
      <c r="M27" s="417">
        <f t="shared" si="9"/>
        <v>0</v>
      </c>
      <c r="N27" s="417">
        <f t="shared" si="9"/>
        <v>0</v>
      </c>
      <c r="O27" s="417">
        <f t="shared" si="9"/>
        <v>0</v>
      </c>
      <c r="P27" s="417">
        <f t="shared" si="9"/>
        <v>0</v>
      </c>
      <c r="Q27" s="417">
        <f t="shared" si="9"/>
        <v>0</v>
      </c>
      <c r="R27" s="417">
        <f t="shared" si="9"/>
        <v>0</v>
      </c>
      <c r="S27" s="417">
        <f t="shared" si="9"/>
        <v>0</v>
      </c>
      <c r="T27" s="417">
        <f t="shared" si="9"/>
        <v>0</v>
      </c>
      <c r="U27" s="417">
        <f t="shared" si="9"/>
        <v>0</v>
      </c>
      <c r="V27" s="417">
        <f t="shared" si="9"/>
        <v>0</v>
      </c>
      <c r="W27" s="417">
        <f t="shared" si="9"/>
        <v>0</v>
      </c>
      <c r="X27" s="417">
        <f t="shared" si="9"/>
        <v>0</v>
      </c>
      <c r="Y27" s="417">
        <f t="shared" si="9"/>
        <v>0</v>
      </c>
      <c r="Z27" s="417">
        <f t="shared" si="9"/>
        <v>0</v>
      </c>
      <c r="AA27" s="417">
        <f t="shared" si="9"/>
        <v>0</v>
      </c>
      <c r="AB27" s="417">
        <f t="shared" si="9"/>
        <v>0</v>
      </c>
      <c r="AC27" s="417">
        <f t="shared" si="9"/>
        <v>0</v>
      </c>
      <c r="AD27" s="417">
        <f t="shared" si="9"/>
        <v>0</v>
      </c>
      <c r="AE27" s="417">
        <f t="shared" si="9"/>
        <v>0</v>
      </c>
      <c r="AF27" s="417">
        <f t="shared" si="9"/>
        <v>0</v>
      </c>
      <c r="AG27" s="417">
        <f t="shared" si="9"/>
        <v>0</v>
      </c>
      <c r="AH27" s="417">
        <f t="shared" si="9"/>
        <v>0</v>
      </c>
      <c r="AI27" s="417">
        <f t="shared" si="9"/>
        <v>0</v>
      </c>
      <c r="AJ27" s="417">
        <f t="shared" si="9"/>
        <v>0</v>
      </c>
    </row>
    <row r="28" spans="1:36" x14ac:dyDescent="0.2">
      <c r="A28" s="251"/>
      <c r="B28" s="255" t="s">
        <v>120</v>
      </c>
      <c r="C28" s="256"/>
      <c r="D28" s="256"/>
      <c r="E28" s="256"/>
      <c r="F28" s="258" t="s">
        <v>72</v>
      </c>
      <c r="G28" s="265">
        <v>2</v>
      </c>
      <c r="H28" s="412"/>
      <c r="I28" s="539"/>
      <c r="J28" s="539"/>
      <c r="K28" s="539"/>
      <c r="L28" s="453"/>
      <c r="M28" s="453"/>
      <c r="N28" s="453"/>
      <c r="O28" s="453"/>
      <c r="P28" s="453"/>
      <c r="Q28" s="453"/>
      <c r="R28" s="453"/>
      <c r="S28" s="453"/>
      <c r="T28" s="453"/>
      <c r="U28" s="453"/>
      <c r="V28" s="453"/>
      <c r="W28" s="453"/>
      <c r="X28" s="453"/>
      <c r="Y28" s="453"/>
      <c r="Z28" s="453"/>
      <c r="AA28" s="453"/>
      <c r="AB28" s="453"/>
      <c r="AC28" s="453"/>
      <c r="AD28" s="453"/>
      <c r="AE28" s="453"/>
      <c r="AF28" s="453"/>
      <c r="AG28" s="453"/>
      <c r="AH28" s="453"/>
      <c r="AI28" s="453"/>
      <c r="AJ28" s="521"/>
    </row>
    <row r="29" spans="1:36" x14ac:dyDescent="0.2">
      <c r="A29" s="251"/>
      <c r="B29" s="530" t="s">
        <v>120</v>
      </c>
      <c r="C29" s="426" t="s">
        <v>599</v>
      </c>
      <c r="D29" s="427" t="s">
        <v>120</v>
      </c>
      <c r="E29" s="427"/>
      <c r="F29" s="315" t="s">
        <v>120</v>
      </c>
      <c r="G29" s="428"/>
      <c r="H29" s="429" t="s">
        <v>120</v>
      </c>
      <c r="I29" s="430" t="s">
        <v>120</v>
      </c>
      <c r="J29" s="430" t="s">
        <v>120</v>
      </c>
      <c r="K29" s="430" t="s">
        <v>120</v>
      </c>
      <c r="L29" s="428" t="s">
        <v>120</v>
      </c>
      <c r="M29" s="428" t="s">
        <v>120</v>
      </c>
      <c r="N29" s="428" t="s">
        <v>120</v>
      </c>
      <c r="O29" s="428" t="s">
        <v>120</v>
      </c>
      <c r="P29" s="428" t="s">
        <v>120</v>
      </c>
      <c r="Q29" s="428" t="s">
        <v>120</v>
      </c>
      <c r="R29" s="428" t="s">
        <v>120</v>
      </c>
      <c r="S29" s="428" t="s">
        <v>120</v>
      </c>
      <c r="T29" s="428" t="s">
        <v>120</v>
      </c>
      <c r="U29" s="428" t="s">
        <v>120</v>
      </c>
      <c r="V29" s="428" t="s">
        <v>120</v>
      </c>
      <c r="W29" s="428" t="s">
        <v>120</v>
      </c>
      <c r="X29" s="428" t="s">
        <v>120</v>
      </c>
      <c r="Y29" s="428" t="s">
        <v>120</v>
      </c>
      <c r="Z29" s="428" t="s">
        <v>120</v>
      </c>
      <c r="AA29" s="428" t="s">
        <v>120</v>
      </c>
      <c r="AB29" s="428" t="s">
        <v>120</v>
      </c>
      <c r="AC29" s="428" t="s">
        <v>120</v>
      </c>
      <c r="AD29" s="428" t="s">
        <v>120</v>
      </c>
      <c r="AE29" s="428" t="s">
        <v>120</v>
      </c>
      <c r="AF29" s="428" t="s">
        <v>120</v>
      </c>
      <c r="AG29" s="428" t="s">
        <v>120</v>
      </c>
      <c r="AH29" s="428" t="s">
        <v>120</v>
      </c>
      <c r="AI29" s="428" t="s">
        <v>120</v>
      </c>
      <c r="AJ29" s="494" t="s">
        <v>120</v>
      </c>
    </row>
    <row r="30" spans="1:36" x14ac:dyDescent="0.2">
      <c r="A30" s="247"/>
      <c r="B30" s="248">
        <f>B4+1</f>
        <v>59</v>
      </c>
      <c r="C30" s="491" t="s">
        <v>608</v>
      </c>
      <c r="D30" s="266" t="s">
        <v>120</v>
      </c>
      <c r="E30" s="266"/>
      <c r="F30" s="267"/>
      <c r="G30" s="267"/>
      <c r="H30" s="412">
        <f t="shared" ref="H30:AJ30" si="10">SUM(H31,H34)</f>
        <v>0</v>
      </c>
      <c r="I30" s="539">
        <f t="shared" si="10"/>
        <v>0</v>
      </c>
      <c r="J30" s="539">
        <f t="shared" si="10"/>
        <v>0</v>
      </c>
      <c r="K30" s="539">
        <f t="shared" si="10"/>
        <v>0</v>
      </c>
      <c r="L30" s="417">
        <f t="shared" si="10"/>
        <v>0</v>
      </c>
      <c r="M30" s="417">
        <f t="shared" si="10"/>
        <v>0</v>
      </c>
      <c r="N30" s="417">
        <f t="shared" si="10"/>
        <v>0</v>
      </c>
      <c r="O30" s="417">
        <f t="shared" si="10"/>
        <v>0</v>
      </c>
      <c r="P30" s="417">
        <f t="shared" si="10"/>
        <v>0</v>
      </c>
      <c r="Q30" s="417">
        <f t="shared" si="10"/>
        <v>0</v>
      </c>
      <c r="R30" s="417">
        <f t="shared" si="10"/>
        <v>0</v>
      </c>
      <c r="S30" s="417">
        <f t="shared" si="10"/>
        <v>0</v>
      </c>
      <c r="T30" s="417">
        <f t="shared" si="10"/>
        <v>0</v>
      </c>
      <c r="U30" s="417">
        <f t="shared" si="10"/>
        <v>0</v>
      </c>
      <c r="V30" s="417">
        <f t="shared" si="10"/>
        <v>0</v>
      </c>
      <c r="W30" s="417">
        <f t="shared" si="10"/>
        <v>0</v>
      </c>
      <c r="X30" s="417">
        <f t="shared" si="10"/>
        <v>0</v>
      </c>
      <c r="Y30" s="417">
        <f t="shared" si="10"/>
        <v>0</v>
      </c>
      <c r="Z30" s="417">
        <f t="shared" si="10"/>
        <v>0</v>
      </c>
      <c r="AA30" s="417">
        <f t="shared" si="10"/>
        <v>0</v>
      </c>
      <c r="AB30" s="417">
        <f t="shared" si="10"/>
        <v>0</v>
      </c>
      <c r="AC30" s="417">
        <f t="shared" si="10"/>
        <v>0</v>
      </c>
      <c r="AD30" s="417">
        <f t="shared" si="10"/>
        <v>0</v>
      </c>
      <c r="AE30" s="417">
        <f t="shared" si="10"/>
        <v>0</v>
      </c>
      <c r="AF30" s="417">
        <f t="shared" si="10"/>
        <v>0</v>
      </c>
      <c r="AG30" s="417">
        <f t="shared" si="10"/>
        <v>0</v>
      </c>
      <c r="AH30" s="417">
        <f t="shared" si="10"/>
        <v>0</v>
      </c>
      <c r="AI30" s="417">
        <f t="shared" si="10"/>
        <v>0</v>
      </c>
      <c r="AJ30" s="417">
        <f t="shared" si="10"/>
        <v>0</v>
      </c>
    </row>
    <row r="31" spans="1:36" x14ac:dyDescent="0.2">
      <c r="A31" s="251"/>
      <c r="B31" s="268">
        <f>B30+0.1</f>
        <v>59.1</v>
      </c>
      <c r="C31" s="431" t="s">
        <v>609</v>
      </c>
      <c r="D31" s="616" t="s">
        <v>120</v>
      </c>
      <c r="E31" s="616"/>
      <c r="F31" s="260" t="s">
        <v>72</v>
      </c>
      <c r="G31" s="260">
        <v>2</v>
      </c>
      <c r="H31" s="416">
        <f t="shared" ref="H31:AJ31" si="11">SUM(H32:H33)</f>
        <v>0</v>
      </c>
      <c r="I31" s="539">
        <f t="shared" si="11"/>
        <v>0</v>
      </c>
      <c r="J31" s="539">
        <f t="shared" si="11"/>
        <v>0</v>
      </c>
      <c r="K31" s="539">
        <f t="shared" si="11"/>
        <v>0</v>
      </c>
      <c r="L31" s="417">
        <f t="shared" si="11"/>
        <v>0</v>
      </c>
      <c r="M31" s="417">
        <f t="shared" si="11"/>
        <v>0</v>
      </c>
      <c r="N31" s="417">
        <f t="shared" si="11"/>
        <v>0</v>
      </c>
      <c r="O31" s="417">
        <f t="shared" si="11"/>
        <v>0</v>
      </c>
      <c r="P31" s="417">
        <f t="shared" si="11"/>
        <v>0</v>
      </c>
      <c r="Q31" s="417">
        <f t="shared" si="11"/>
        <v>0</v>
      </c>
      <c r="R31" s="417">
        <f t="shared" si="11"/>
        <v>0</v>
      </c>
      <c r="S31" s="417">
        <f t="shared" si="11"/>
        <v>0</v>
      </c>
      <c r="T31" s="417">
        <f t="shared" si="11"/>
        <v>0</v>
      </c>
      <c r="U31" s="417">
        <f t="shared" si="11"/>
        <v>0</v>
      </c>
      <c r="V31" s="417">
        <f t="shared" si="11"/>
        <v>0</v>
      </c>
      <c r="W31" s="417">
        <f t="shared" si="11"/>
        <v>0</v>
      </c>
      <c r="X31" s="417">
        <f t="shared" si="11"/>
        <v>0</v>
      </c>
      <c r="Y31" s="417">
        <f t="shared" si="11"/>
        <v>0</v>
      </c>
      <c r="Z31" s="417">
        <f t="shared" si="11"/>
        <v>0</v>
      </c>
      <c r="AA31" s="417">
        <f t="shared" si="11"/>
        <v>0</v>
      </c>
      <c r="AB31" s="417">
        <f t="shared" si="11"/>
        <v>0</v>
      </c>
      <c r="AC31" s="417">
        <f t="shared" si="11"/>
        <v>0</v>
      </c>
      <c r="AD31" s="417">
        <f t="shared" si="11"/>
        <v>0</v>
      </c>
      <c r="AE31" s="417">
        <f t="shared" si="11"/>
        <v>0</v>
      </c>
      <c r="AF31" s="417">
        <f t="shared" si="11"/>
        <v>0</v>
      </c>
      <c r="AG31" s="417">
        <f t="shared" si="11"/>
        <v>0</v>
      </c>
      <c r="AH31" s="417">
        <f t="shared" si="11"/>
        <v>0</v>
      </c>
      <c r="AI31" s="417">
        <f t="shared" si="11"/>
        <v>0</v>
      </c>
      <c r="AJ31" s="417">
        <f t="shared" si="11"/>
        <v>0</v>
      </c>
    </row>
    <row r="32" spans="1:36" x14ac:dyDescent="0.2">
      <c r="A32" s="251"/>
      <c r="B32" s="269"/>
      <c r="C32" s="256"/>
      <c r="D32" s="256"/>
      <c r="E32" s="256"/>
      <c r="F32" s="258" t="s">
        <v>72</v>
      </c>
      <c r="G32" s="258">
        <v>2</v>
      </c>
      <c r="H32" s="416"/>
      <c r="I32" s="424"/>
      <c r="J32" s="424"/>
      <c r="K32" s="424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3"/>
      <c r="AA32" s="433"/>
      <c r="AB32" s="433"/>
      <c r="AC32" s="433"/>
      <c r="AD32" s="433"/>
      <c r="AE32" s="433"/>
      <c r="AF32" s="433"/>
      <c r="AG32" s="433"/>
      <c r="AH32" s="433"/>
      <c r="AI32" s="433"/>
      <c r="AJ32" s="493"/>
    </row>
    <row r="33" spans="1:36" x14ac:dyDescent="0.2">
      <c r="A33" s="251"/>
      <c r="B33" s="530" t="s">
        <v>120</v>
      </c>
      <c r="C33" s="426" t="s">
        <v>599</v>
      </c>
      <c r="D33" s="427" t="s">
        <v>120</v>
      </c>
      <c r="E33" s="427"/>
      <c r="F33" s="315" t="s">
        <v>120</v>
      </c>
      <c r="G33" s="428"/>
      <c r="H33" s="429" t="s">
        <v>120</v>
      </c>
      <c r="I33" s="430" t="s">
        <v>120</v>
      </c>
      <c r="J33" s="430" t="s">
        <v>120</v>
      </c>
      <c r="K33" s="430" t="s">
        <v>120</v>
      </c>
      <c r="L33" s="428" t="s">
        <v>120</v>
      </c>
      <c r="M33" s="428" t="s">
        <v>120</v>
      </c>
      <c r="N33" s="428" t="s">
        <v>120</v>
      </c>
      <c r="O33" s="428" t="s">
        <v>120</v>
      </c>
      <c r="P33" s="428" t="s">
        <v>120</v>
      </c>
      <c r="Q33" s="428" t="s">
        <v>120</v>
      </c>
      <c r="R33" s="428" t="s">
        <v>120</v>
      </c>
      <c r="S33" s="428" t="s">
        <v>120</v>
      </c>
      <c r="T33" s="428" t="s">
        <v>120</v>
      </c>
      <c r="U33" s="428" t="s">
        <v>120</v>
      </c>
      <c r="V33" s="428" t="s">
        <v>120</v>
      </c>
      <c r="W33" s="428" t="s">
        <v>120</v>
      </c>
      <c r="X33" s="428" t="s">
        <v>120</v>
      </c>
      <c r="Y33" s="428" t="s">
        <v>120</v>
      </c>
      <c r="Z33" s="428" t="s">
        <v>120</v>
      </c>
      <c r="AA33" s="428" t="s">
        <v>120</v>
      </c>
      <c r="AB33" s="428" t="s">
        <v>120</v>
      </c>
      <c r="AC33" s="428" t="s">
        <v>120</v>
      </c>
      <c r="AD33" s="428" t="s">
        <v>120</v>
      </c>
      <c r="AE33" s="428" t="s">
        <v>120</v>
      </c>
      <c r="AF33" s="428" t="s">
        <v>120</v>
      </c>
      <c r="AG33" s="428" t="s">
        <v>120</v>
      </c>
      <c r="AH33" s="428" t="s">
        <v>120</v>
      </c>
      <c r="AI33" s="428" t="s">
        <v>120</v>
      </c>
      <c r="AJ33" s="494" t="s">
        <v>120</v>
      </c>
    </row>
    <row r="34" spans="1:36" x14ac:dyDescent="0.2">
      <c r="A34" s="251"/>
      <c r="B34" s="268">
        <f>B31+0.1</f>
        <v>59.2</v>
      </c>
      <c r="C34" s="431" t="s">
        <v>610</v>
      </c>
      <c r="D34" s="617" t="s">
        <v>120</v>
      </c>
      <c r="E34" s="617"/>
      <c r="F34" s="254" t="s">
        <v>72</v>
      </c>
      <c r="G34" s="254">
        <v>2</v>
      </c>
      <c r="H34" s="416">
        <f t="shared" ref="H34:AJ34" si="12">SUM(H35:H36)</f>
        <v>0</v>
      </c>
      <c r="I34" s="424">
        <f t="shared" si="12"/>
        <v>0</v>
      </c>
      <c r="J34" s="424">
        <f t="shared" si="12"/>
        <v>0</v>
      </c>
      <c r="K34" s="424">
        <f t="shared" si="12"/>
        <v>0</v>
      </c>
      <c r="L34" s="417">
        <f t="shared" si="12"/>
        <v>0</v>
      </c>
      <c r="M34" s="417">
        <f t="shared" si="12"/>
        <v>0</v>
      </c>
      <c r="N34" s="417">
        <f t="shared" si="12"/>
        <v>0</v>
      </c>
      <c r="O34" s="417">
        <f t="shared" si="12"/>
        <v>0</v>
      </c>
      <c r="P34" s="417">
        <f t="shared" si="12"/>
        <v>0</v>
      </c>
      <c r="Q34" s="417">
        <f t="shared" si="12"/>
        <v>0</v>
      </c>
      <c r="R34" s="417">
        <f t="shared" si="12"/>
        <v>0</v>
      </c>
      <c r="S34" s="417">
        <f t="shared" si="12"/>
        <v>0</v>
      </c>
      <c r="T34" s="417">
        <f t="shared" si="12"/>
        <v>0</v>
      </c>
      <c r="U34" s="417">
        <f t="shared" si="12"/>
        <v>0</v>
      </c>
      <c r="V34" s="417">
        <f t="shared" si="12"/>
        <v>0</v>
      </c>
      <c r="W34" s="417">
        <f t="shared" si="12"/>
        <v>0</v>
      </c>
      <c r="X34" s="417">
        <f t="shared" si="12"/>
        <v>0</v>
      </c>
      <c r="Y34" s="417">
        <f t="shared" si="12"/>
        <v>0</v>
      </c>
      <c r="Z34" s="417">
        <f t="shared" si="12"/>
        <v>0</v>
      </c>
      <c r="AA34" s="417">
        <f t="shared" si="12"/>
        <v>0</v>
      </c>
      <c r="AB34" s="417">
        <f t="shared" si="12"/>
        <v>0</v>
      </c>
      <c r="AC34" s="417">
        <f t="shared" si="12"/>
        <v>0</v>
      </c>
      <c r="AD34" s="417">
        <f t="shared" si="12"/>
        <v>0</v>
      </c>
      <c r="AE34" s="417">
        <f t="shared" si="12"/>
        <v>0</v>
      </c>
      <c r="AF34" s="417">
        <f t="shared" si="12"/>
        <v>0</v>
      </c>
      <c r="AG34" s="417">
        <f t="shared" si="12"/>
        <v>0</v>
      </c>
      <c r="AH34" s="417">
        <f t="shared" si="12"/>
        <v>0</v>
      </c>
      <c r="AI34" s="417">
        <f t="shared" si="12"/>
        <v>0</v>
      </c>
      <c r="AJ34" s="417">
        <f t="shared" si="12"/>
        <v>0</v>
      </c>
    </row>
    <row r="35" spans="1:36" x14ac:dyDescent="0.2">
      <c r="A35" s="251"/>
      <c r="B35" s="255" t="s">
        <v>120</v>
      </c>
      <c r="C35" s="256"/>
      <c r="D35" s="256"/>
      <c r="E35" s="256"/>
      <c r="F35" s="257" t="s">
        <v>72</v>
      </c>
      <c r="G35" s="257">
        <v>2</v>
      </c>
      <c r="H35" s="412"/>
      <c r="I35" s="539"/>
      <c r="J35" s="539"/>
      <c r="K35" s="539"/>
      <c r="L35" s="453"/>
      <c r="M35" s="453"/>
      <c r="N35" s="453"/>
      <c r="O35" s="453"/>
      <c r="P35" s="453"/>
      <c r="Q35" s="453"/>
      <c r="R35" s="453"/>
      <c r="S35" s="453"/>
      <c r="T35" s="453"/>
      <c r="U35" s="453"/>
      <c r="V35" s="453"/>
      <c r="W35" s="453"/>
      <c r="X35" s="453"/>
      <c r="Y35" s="453"/>
      <c r="Z35" s="453"/>
      <c r="AA35" s="453"/>
      <c r="AB35" s="453"/>
      <c r="AC35" s="453"/>
      <c r="AD35" s="453"/>
      <c r="AE35" s="453"/>
      <c r="AF35" s="453"/>
      <c r="AG35" s="453"/>
      <c r="AH35" s="453"/>
      <c r="AI35" s="453"/>
      <c r="AJ35" s="521"/>
    </row>
    <row r="36" spans="1:36" x14ac:dyDescent="0.2">
      <c r="A36" s="251"/>
      <c r="B36" s="530" t="s">
        <v>120</v>
      </c>
      <c r="C36" s="426" t="s">
        <v>599</v>
      </c>
      <c r="D36" s="427" t="s">
        <v>120</v>
      </c>
      <c r="E36" s="427"/>
      <c r="F36" s="428" t="s">
        <v>120</v>
      </c>
      <c r="G36" s="428"/>
      <c r="H36" s="429" t="s">
        <v>120</v>
      </c>
      <c r="I36" s="430" t="s">
        <v>120</v>
      </c>
      <c r="J36" s="430" t="s">
        <v>120</v>
      </c>
      <c r="K36" s="430" t="s">
        <v>120</v>
      </c>
      <c r="L36" s="428" t="s">
        <v>120</v>
      </c>
      <c r="M36" s="428" t="s">
        <v>120</v>
      </c>
      <c r="N36" s="428" t="s">
        <v>120</v>
      </c>
      <c r="O36" s="428" t="s">
        <v>120</v>
      </c>
      <c r="P36" s="428" t="s">
        <v>120</v>
      </c>
      <c r="Q36" s="428" t="s">
        <v>120</v>
      </c>
      <c r="R36" s="428" t="s">
        <v>120</v>
      </c>
      <c r="S36" s="428" t="s">
        <v>120</v>
      </c>
      <c r="T36" s="428" t="s">
        <v>120</v>
      </c>
      <c r="U36" s="428" t="s">
        <v>120</v>
      </c>
      <c r="V36" s="428" t="s">
        <v>120</v>
      </c>
      <c r="W36" s="428" t="s">
        <v>120</v>
      </c>
      <c r="X36" s="428" t="s">
        <v>120</v>
      </c>
      <c r="Y36" s="428" t="s">
        <v>120</v>
      </c>
      <c r="Z36" s="428" t="s">
        <v>120</v>
      </c>
      <c r="AA36" s="428" t="s">
        <v>120</v>
      </c>
      <c r="AB36" s="428" t="s">
        <v>120</v>
      </c>
      <c r="AC36" s="428" t="s">
        <v>120</v>
      </c>
      <c r="AD36" s="428" t="s">
        <v>120</v>
      </c>
      <c r="AE36" s="428" t="s">
        <v>120</v>
      </c>
      <c r="AF36" s="428" t="s">
        <v>120</v>
      </c>
      <c r="AG36" s="428" t="s">
        <v>120</v>
      </c>
      <c r="AH36" s="428" t="s">
        <v>120</v>
      </c>
      <c r="AI36" s="428" t="s">
        <v>120</v>
      </c>
      <c r="AJ36" s="494" t="s">
        <v>120</v>
      </c>
    </row>
    <row r="37" spans="1:36" x14ac:dyDescent="0.2">
      <c r="A37" s="247"/>
      <c r="B37" s="248">
        <f>B30+1</f>
        <v>60</v>
      </c>
      <c r="C37" s="491" t="s">
        <v>611</v>
      </c>
      <c r="D37" s="249" t="s">
        <v>120</v>
      </c>
      <c r="E37" s="249"/>
      <c r="F37" s="270"/>
      <c r="G37" s="270">
        <v>2</v>
      </c>
      <c r="H37" s="412">
        <f t="shared" ref="H37:AJ37" si="13">SUM(H38,H41)</f>
        <v>0</v>
      </c>
      <c r="I37" s="539">
        <f t="shared" si="13"/>
        <v>0</v>
      </c>
      <c r="J37" s="539">
        <f t="shared" si="13"/>
        <v>0</v>
      </c>
      <c r="K37" s="539">
        <f t="shared" si="13"/>
        <v>0</v>
      </c>
      <c r="L37" s="417">
        <f t="shared" si="13"/>
        <v>0</v>
      </c>
      <c r="M37" s="417">
        <f t="shared" si="13"/>
        <v>0</v>
      </c>
      <c r="N37" s="417">
        <f t="shared" si="13"/>
        <v>0</v>
      </c>
      <c r="O37" s="417">
        <f t="shared" si="13"/>
        <v>0</v>
      </c>
      <c r="P37" s="417">
        <f t="shared" si="13"/>
        <v>0</v>
      </c>
      <c r="Q37" s="417">
        <f t="shared" si="13"/>
        <v>0</v>
      </c>
      <c r="R37" s="417">
        <f t="shared" si="13"/>
        <v>0</v>
      </c>
      <c r="S37" s="417">
        <f t="shared" si="13"/>
        <v>0</v>
      </c>
      <c r="T37" s="417">
        <f t="shared" si="13"/>
        <v>0</v>
      </c>
      <c r="U37" s="417">
        <f t="shared" si="13"/>
        <v>0</v>
      </c>
      <c r="V37" s="417">
        <f t="shared" si="13"/>
        <v>0</v>
      </c>
      <c r="W37" s="417">
        <f t="shared" si="13"/>
        <v>0</v>
      </c>
      <c r="X37" s="417">
        <f t="shared" si="13"/>
        <v>0</v>
      </c>
      <c r="Y37" s="417">
        <f t="shared" si="13"/>
        <v>0</v>
      </c>
      <c r="Z37" s="417">
        <f t="shared" si="13"/>
        <v>0</v>
      </c>
      <c r="AA37" s="417">
        <f t="shared" si="13"/>
        <v>0</v>
      </c>
      <c r="AB37" s="417">
        <f t="shared" si="13"/>
        <v>0</v>
      </c>
      <c r="AC37" s="417">
        <f t="shared" si="13"/>
        <v>0</v>
      </c>
      <c r="AD37" s="417">
        <f t="shared" si="13"/>
        <v>0</v>
      </c>
      <c r="AE37" s="417">
        <f t="shared" si="13"/>
        <v>0</v>
      </c>
      <c r="AF37" s="417">
        <f t="shared" si="13"/>
        <v>0</v>
      </c>
      <c r="AG37" s="417">
        <f t="shared" si="13"/>
        <v>0</v>
      </c>
      <c r="AH37" s="417">
        <f t="shared" si="13"/>
        <v>0</v>
      </c>
      <c r="AI37" s="417">
        <f t="shared" si="13"/>
        <v>0</v>
      </c>
      <c r="AJ37" s="417">
        <f t="shared" si="13"/>
        <v>0</v>
      </c>
    </row>
    <row r="38" spans="1:36" x14ac:dyDescent="0.2">
      <c r="A38" s="251"/>
      <c r="B38" s="268">
        <f>B37+0.1</f>
        <v>60.1</v>
      </c>
      <c r="C38" s="431" t="s">
        <v>612</v>
      </c>
      <c r="D38" s="617" t="s">
        <v>120</v>
      </c>
      <c r="E38" s="617"/>
      <c r="F38" s="254" t="s">
        <v>72</v>
      </c>
      <c r="G38" s="254">
        <v>2</v>
      </c>
      <c r="H38" s="416">
        <f>SUM(H39:H40)</f>
        <v>0</v>
      </c>
      <c r="I38" s="539">
        <f>SUM(I39:I40)</f>
        <v>0</v>
      </c>
      <c r="J38" s="539">
        <f>SUM(J39:J40)</f>
        <v>0</v>
      </c>
      <c r="K38" s="539">
        <f>SUM(K39:K40)</f>
        <v>0</v>
      </c>
      <c r="L38" s="417">
        <f>SUM(L39:L40)</f>
        <v>0</v>
      </c>
      <c r="M38" s="417">
        <f t="shared" ref="M38:AJ38" si="14">SUM(M39:M40)</f>
        <v>0</v>
      </c>
      <c r="N38" s="417">
        <f t="shared" si="14"/>
        <v>0</v>
      </c>
      <c r="O38" s="417">
        <f t="shared" si="14"/>
        <v>0</v>
      </c>
      <c r="P38" s="417">
        <f t="shared" si="14"/>
        <v>0</v>
      </c>
      <c r="Q38" s="417">
        <f t="shared" si="14"/>
        <v>0</v>
      </c>
      <c r="R38" s="417">
        <f t="shared" si="14"/>
        <v>0</v>
      </c>
      <c r="S38" s="417">
        <f t="shared" si="14"/>
        <v>0</v>
      </c>
      <c r="T38" s="417">
        <f t="shared" si="14"/>
        <v>0</v>
      </c>
      <c r="U38" s="417">
        <f t="shared" si="14"/>
        <v>0</v>
      </c>
      <c r="V38" s="417">
        <f t="shared" si="14"/>
        <v>0</v>
      </c>
      <c r="W38" s="417">
        <f t="shared" si="14"/>
        <v>0</v>
      </c>
      <c r="X38" s="417">
        <f t="shared" si="14"/>
        <v>0</v>
      </c>
      <c r="Y38" s="417">
        <f t="shared" si="14"/>
        <v>0</v>
      </c>
      <c r="Z38" s="417">
        <f t="shared" si="14"/>
        <v>0</v>
      </c>
      <c r="AA38" s="417">
        <f t="shared" si="14"/>
        <v>0</v>
      </c>
      <c r="AB38" s="417">
        <f t="shared" si="14"/>
        <v>0</v>
      </c>
      <c r="AC38" s="417">
        <f t="shared" si="14"/>
        <v>0</v>
      </c>
      <c r="AD38" s="417">
        <f t="shared" si="14"/>
        <v>0</v>
      </c>
      <c r="AE38" s="417">
        <f t="shared" si="14"/>
        <v>0</v>
      </c>
      <c r="AF38" s="417">
        <f t="shared" si="14"/>
        <v>0</v>
      </c>
      <c r="AG38" s="417">
        <f t="shared" si="14"/>
        <v>0</v>
      </c>
      <c r="AH38" s="417">
        <f t="shared" si="14"/>
        <v>0</v>
      </c>
      <c r="AI38" s="417">
        <f t="shared" si="14"/>
        <v>0</v>
      </c>
      <c r="AJ38" s="417">
        <f t="shared" si="14"/>
        <v>0</v>
      </c>
    </row>
    <row r="39" spans="1:36" x14ac:dyDescent="0.2">
      <c r="A39" s="251"/>
      <c r="B39" s="255" t="s">
        <v>120</v>
      </c>
      <c r="C39" s="256"/>
      <c r="D39" s="256"/>
      <c r="E39" s="256"/>
      <c r="F39" s="257" t="s">
        <v>72</v>
      </c>
      <c r="G39" s="257">
        <v>2</v>
      </c>
      <c r="H39" s="416"/>
      <c r="I39" s="424"/>
      <c r="J39" s="424"/>
      <c r="K39" s="424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3"/>
      <c r="AA39" s="433"/>
      <c r="AB39" s="433"/>
      <c r="AC39" s="433"/>
      <c r="AD39" s="433"/>
      <c r="AE39" s="433"/>
      <c r="AF39" s="433"/>
      <c r="AG39" s="433"/>
      <c r="AH39" s="433"/>
      <c r="AI39" s="433"/>
      <c r="AJ39" s="493"/>
    </row>
    <row r="40" spans="1:36" x14ac:dyDescent="0.2">
      <c r="A40" s="251"/>
      <c r="B40" s="530" t="s">
        <v>120</v>
      </c>
      <c r="C40" s="426" t="s">
        <v>599</v>
      </c>
      <c r="D40" s="427" t="s">
        <v>120</v>
      </c>
      <c r="E40" s="427"/>
      <c r="F40" s="428" t="s">
        <v>120</v>
      </c>
      <c r="G40" s="428"/>
      <c r="H40" s="429" t="s">
        <v>120</v>
      </c>
      <c r="I40" s="430" t="s">
        <v>120</v>
      </c>
      <c r="J40" s="430" t="s">
        <v>120</v>
      </c>
      <c r="K40" s="430" t="s">
        <v>120</v>
      </c>
      <c r="L40" s="428" t="s">
        <v>120</v>
      </c>
      <c r="M40" s="428" t="s">
        <v>120</v>
      </c>
      <c r="N40" s="428" t="s">
        <v>120</v>
      </c>
      <c r="O40" s="428" t="s">
        <v>120</v>
      </c>
      <c r="P40" s="428" t="s">
        <v>120</v>
      </c>
      <c r="Q40" s="428" t="s">
        <v>120</v>
      </c>
      <c r="R40" s="428" t="s">
        <v>120</v>
      </c>
      <c r="S40" s="428" t="s">
        <v>120</v>
      </c>
      <c r="T40" s="428" t="s">
        <v>120</v>
      </c>
      <c r="U40" s="428" t="s">
        <v>120</v>
      </c>
      <c r="V40" s="428" t="s">
        <v>120</v>
      </c>
      <c r="W40" s="428" t="s">
        <v>120</v>
      </c>
      <c r="X40" s="428" t="s">
        <v>120</v>
      </c>
      <c r="Y40" s="428" t="s">
        <v>120</v>
      </c>
      <c r="Z40" s="428" t="s">
        <v>120</v>
      </c>
      <c r="AA40" s="428" t="s">
        <v>120</v>
      </c>
      <c r="AB40" s="428" t="s">
        <v>120</v>
      </c>
      <c r="AC40" s="428" t="s">
        <v>120</v>
      </c>
      <c r="AD40" s="428" t="s">
        <v>120</v>
      </c>
      <c r="AE40" s="428" t="s">
        <v>120</v>
      </c>
      <c r="AF40" s="428" t="s">
        <v>120</v>
      </c>
      <c r="AG40" s="428" t="s">
        <v>120</v>
      </c>
      <c r="AH40" s="428" t="s">
        <v>120</v>
      </c>
      <c r="AI40" s="428" t="s">
        <v>120</v>
      </c>
      <c r="AJ40" s="494" t="s">
        <v>120</v>
      </c>
    </row>
    <row r="41" spans="1:36" x14ac:dyDescent="0.2">
      <c r="A41" s="251"/>
      <c r="B41" s="268">
        <f>B38+0.1</f>
        <v>60.2</v>
      </c>
      <c r="C41" s="431" t="s">
        <v>613</v>
      </c>
      <c r="D41" s="617" t="s">
        <v>120</v>
      </c>
      <c r="E41" s="617"/>
      <c r="F41" s="254" t="s">
        <v>72</v>
      </c>
      <c r="G41" s="254">
        <v>2</v>
      </c>
      <c r="H41" s="416">
        <f t="shared" ref="H41:AJ41" si="15">SUM(H42:H43)</f>
        <v>0</v>
      </c>
      <c r="I41" s="424">
        <f t="shared" si="15"/>
        <v>0</v>
      </c>
      <c r="J41" s="424">
        <f t="shared" si="15"/>
        <v>0</v>
      </c>
      <c r="K41" s="424">
        <f t="shared" si="15"/>
        <v>0</v>
      </c>
      <c r="L41" s="417">
        <f t="shared" si="15"/>
        <v>0</v>
      </c>
      <c r="M41" s="417">
        <f t="shared" si="15"/>
        <v>0</v>
      </c>
      <c r="N41" s="417">
        <f t="shared" si="15"/>
        <v>0</v>
      </c>
      <c r="O41" s="417">
        <f t="shared" si="15"/>
        <v>0</v>
      </c>
      <c r="P41" s="417">
        <f t="shared" si="15"/>
        <v>0</v>
      </c>
      <c r="Q41" s="417">
        <f t="shared" si="15"/>
        <v>0</v>
      </c>
      <c r="R41" s="417">
        <f t="shared" si="15"/>
        <v>0</v>
      </c>
      <c r="S41" s="417">
        <f t="shared" si="15"/>
        <v>0</v>
      </c>
      <c r="T41" s="417">
        <f t="shared" si="15"/>
        <v>0</v>
      </c>
      <c r="U41" s="417">
        <f t="shared" si="15"/>
        <v>0</v>
      </c>
      <c r="V41" s="417">
        <f t="shared" si="15"/>
        <v>0</v>
      </c>
      <c r="W41" s="417">
        <f t="shared" si="15"/>
        <v>0</v>
      </c>
      <c r="X41" s="417">
        <f t="shared" si="15"/>
        <v>0</v>
      </c>
      <c r="Y41" s="417">
        <f t="shared" si="15"/>
        <v>0</v>
      </c>
      <c r="Z41" s="417">
        <f t="shared" si="15"/>
        <v>0</v>
      </c>
      <c r="AA41" s="417">
        <f t="shared" si="15"/>
        <v>0</v>
      </c>
      <c r="AB41" s="417">
        <f t="shared" si="15"/>
        <v>0</v>
      </c>
      <c r="AC41" s="417">
        <f t="shared" si="15"/>
        <v>0</v>
      </c>
      <c r="AD41" s="417">
        <f t="shared" si="15"/>
        <v>0</v>
      </c>
      <c r="AE41" s="417">
        <f t="shared" si="15"/>
        <v>0</v>
      </c>
      <c r="AF41" s="417">
        <f t="shared" si="15"/>
        <v>0</v>
      </c>
      <c r="AG41" s="417">
        <f t="shared" si="15"/>
        <v>0</v>
      </c>
      <c r="AH41" s="417">
        <f t="shared" si="15"/>
        <v>0</v>
      </c>
      <c r="AI41" s="417">
        <f t="shared" si="15"/>
        <v>0</v>
      </c>
      <c r="AJ41" s="417">
        <f t="shared" si="15"/>
        <v>0</v>
      </c>
    </row>
    <row r="42" spans="1:36" x14ac:dyDescent="0.2">
      <c r="A42" s="198"/>
      <c r="B42" s="255" t="s">
        <v>120</v>
      </c>
      <c r="C42" s="256"/>
      <c r="D42" s="256"/>
      <c r="E42" s="256"/>
      <c r="F42" s="257" t="s">
        <v>72</v>
      </c>
      <c r="G42" s="257">
        <v>2</v>
      </c>
      <c r="H42" s="416"/>
      <c r="I42" s="424"/>
      <c r="J42" s="424"/>
      <c r="K42" s="424"/>
      <c r="L42" s="433"/>
      <c r="M42" s="433"/>
      <c r="N42" s="433"/>
      <c r="O42" s="433"/>
      <c r="P42" s="433"/>
      <c r="Q42" s="433"/>
      <c r="R42" s="433"/>
      <c r="S42" s="433"/>
      <c r="T42" s="433"/>
      <c r="U42" s="433"/>
      <c r="V42" s="433"/>
      <c r="W42" s="433"/>
      <c r="X42" s="433"/>
      <c r="Y42" s="433"/>
      <c r="Z42" s="433"/>
      <c r="AA42" s="433"/>
      <c r="AB42" s="433"/>
      <c r="AC42" s="433"/>
      <c r="AD42" s="433"/>
      <c r="AE42" s="433"/>
      <c r="AF42" s="433"/>
      <c r="AG42" s="433"/>
      <c r="AH42" s="433"/>
      <c r="AI42" s="433"/>
      <c r="AJ42" s="493"/>
    </row>
    <row r="43" spans="1:36" x14ac:dyDescent="0.2">
      <c r="A43" s="251"/>
      <c r="B43" s="530" t="s">
        <v>120</v>
      </c>
      <c r="C43" s="426" t="s">
        <v>599</v>
      </c>
      <c r="D43" s="427" t="s">
        <v>120</v>
      </c>
      <c r="E43" s="427"/>
      <c r="F43" s="315" t="s">
        <v>120</v>
      </c>
      <c r="G43" s="428"/>
      <c r="H43" s="429" t="s">
        <v>120</v>
      </c>
      <c r="I43" s="614" t="s">
        <v>120</v>
      </c>
      <c r="J43" s="614" t="s">
        <v>120</v>
      </c>
      <c r="K43" s="430" t="s">
        <v>120</v>
      </c>
      <c r="L43" s="428" t="s">
        <v>120</v>
      </c>
      <c r="M43" s="428" t="s">
        <v>120</v>
      </c>
      <c r="N43" s="428" t="s">
        <v>120</v>
      </c>
      <c r="O43" s="428" t="s">
        <v>120</v>
      </c>
      <c r="P43" s="428" t="s">
        <v>120</v>
      </c>
      <c r="Q43" s="428" t="s">
        <v>120</v>
      </c>
      <c r="R43" s="428" t="s">
        <v>120</v>
      </c>
      <c r="S43" s="428" t="s">
        <v>120</v>
      </c>
      <c r="T43" s="428" t="s">
        <v>120</v>
      </c>
      <c r="U43" s="428" t="s">
        <v>120</v>
      </c>
      <c r="V43" s="428" t="s">
        <v>120</v>
      </c>
      <c r="W43" s="428" t="s">
        <v>120</v>
      </c>
      <c r="X43" s="428" t="s">
        <v>120</v>
      </c>
      <c r="Y43" s="428" t="s">
        <v>120</v>
      </c>
      <c r="Z43" s="428" t="s">
        <v>120</v>
      </c>
      <c r="AA43" s="428" t="s">
        <v>120</v>
      </c>
      <c r="AB43" s="428" t="s">
        <v>120</v>
      </c>
      <c r="AC43" s="428" t="s">
        <v>120</v>
      </c>
      <c r="AD43" s="428" t="s">
        <v>120</v>
      </c>
      <c r="AE43" s="428" t="s">
        <v>120</v>
      </c>
      <c r="AF43" s="428" t="s">
        <v>120</v>
      </c>
      <c r="AG43" s="428" t="s">
        <v>120</v>
      </c>
      <c r="AH43" s="428" t="s">
        <v>120</v>
      </c>
      <c r="AI43" s="428" t="s">
        <v>120</v>
      </c>
      <c r="AJ43" s="494" t="s">
        <v>120</v>
      </c>
    </row>
    <row r="44" spans="1:36" x14ac:dyDescent="0.2">
      <c r="A44" s="242"/>
      <c r="B44" s="271">
        <f>B37+1</f>
        <v>61</v>
      </c>
      <c r="C44" s="618" t="s">
        <v>614</v>
      </c>
      <c r="D44" s="266" t="s">
        <v>120</v>
      </c>
      <c r="E44" s="266"/>
      <c r="F44" s="267"/>
      <c r="G44" s="267">
        <v>2</v>
      </c>
      <c r="H44" s="416">
        <f>SUM(H45+H48+H51+H54+H57+H60+H63+H66+H69+H72)</f>
        <v>0</v>
      </c>
      <c r="I44" s="424">
        <f>SUM(I45+I48+I51+I54+I57+I60+I63+I66+I69+I72)</f>
        <v>0</v>
      </c>
      <c r="J44" s="424">
        <f>SUM(J45+J48+J51+J54+J57+J60+J63+J66+J69+J72)</f>
        <v>0</v>
      </c>
      <c r="K44" s="424">
        <f>SUM(K45+K48+K51+K54+K57+K60+K63+K66+K69+K72)</f>
        <v>0</v>
      </c>
      <c r="L44" s="417">
        <f>SUM(L45+L48+L51+L54+L57+L60+L63+L66+L69+L72)</f>
        <v>0</v>
      </c>
      <c r="M44" s="417">
        <f t="shared" ref="M44:AJ44" si="16">SUM(M45+M48+M51+M54+M57+M60+M63+M66+M69+M72)</f>
        <v>0</v>
      </c>
      <c r="N44" s="417">
        <f t="shared" si="16"/>
        <v>0</v>
      </c>
      <c r="O44" s="417">
        <f t="shared" si="16"/>
        <v>0</v>
      </c>
      <c r="P44" s="417">
        <f t="shared" si="16"/>
        <v>0</v>
      </c>
      <c r="Q44" s="417">
        <f t="shared" si="16"/>
        <v>0</v>
      </c>
      <c r="R44" s="417">
        <f t="shared" si="16"/>
        <v>0</v>
      </c>
      <c r="S44" s="417">
        <f t="shared" si="16"/>
        <v>0</v>
      </c>
      <c r="T44" s="417">
        <f t="shared" si="16"/>
        <v>0</v>
      </c>
      <c r="U44" s="417">
        <f t="shared" si="16"/>
        <v>0</v>
      </c>
      <c r="V44" s="417">
        <f t="shared" si="16"/>
        <v>0</v>
      </c>
      <c r="W44" s="417">
        <f t="shared" si="16"/>
        <v>0</v>
      </c>
      <c r="X44" s="417">
        <f t="shared" si="16"/>
        <v>0</v>
      </c>
      <c r="Y44" s="417">
        <f t="shared" si="16"/>
        <v>0</v>
      </c>
      <c r="Z44" s="417">
        <f t="shared" si="16"/>
        <v>0</v>
      </c>
      <c r="AA44" s="417">
        <f t="shared" si="16"/>
        <v>0</v>
      </c>
      <c r="AB44" s="417">
        <f t="shared" si="16"/>
        <v>0</v>
      </c>
      <c r="AC44" s="417">
        <f t="shared" si="16"/>
        <v>0</v>
      </c>
      <c r="AD44" s="417">
        <f t="shared" si="16"/>
        <v>0</v>
      </c>
      <c r="AE44" s="417">
        <f t="shared" si="16"/>
        <v>0</v>
      </c>
      <c r="AF44" s="417">
        <f t="shared" si="16"/>
        <v>0</v>
      </c>
      <c r="AG44" s="417">
        <f t="shared" si="16"/>
        <v>0</v>
      </c>
      <c r="AH44" s="417">
        <f t="shared" si="16"/>
        <v>0</v>
      </c>
      <c r="AI44" s="417">
        <f t="shared" si="16"/>
        <v>0</v>
      </c>
      <c r="AJ44" s="417">
        <f t="shared" si="16"/>
        <v>0</v>
      </c>
    </row>
    <row r="45" spans="1:36" ht="25.5" x14ac:dyDescent="0.2">
      <c r="A45" s="198"/>
      <c r="B45" s="272">
        <f>B44+0.1</f>
        <v>61.1</v>
      </c>
      <c r="C45" s="619" t="s">
        <v>615</v>
      </c>
      <c r="D45" s="616" t="s">
        <v>120</v>
      </c>
      <c r="E45" s="616"/>
      <c r="F45" s="260" t="s">
        <v>72</v>
      </c>
      <c r="G45" s="260">
        <v>2</v>
      </c>
      <c r="H45" s="416">
        <f t="shared" ref="H45:AJ45" si="17">SUM(H46:H47)</f>
        <v>0</v>
      </c>
      <c r="I45" s="424">
        <f t="shared" si="17"/>
        <v>0</v>
      </c>
      <c r="J45" s="424">
        <f t="shared" si="17"/>
        <v>0</v>
      </c>
      <c r="K45" s="424">
        <f t="shared" si="17"/>
        <v>0</v>
      </c>
      <c r="L45" s="417">
        <f t="shared" si="17"/>
        <v>0</v>
      </c>
      <c r="M45" s="417">
        <f t="shared" si="17"/>
        <v>0</v>
      </c>
      <c r="N45" s="417">
        <f t="shared" si="17"/>
        <v>0</v>
      </c>
      <c r="O45" s="417">
        <f t="shared" si="17"/>
        <v>0</v>
      </c>
      <c r="P45" s="417">
        <f t="shared" si="17"/>
        <v>0</v>
      </c>
      <c r="Q45" s="417">
        <f t="shared" si="17"/>
        <v>0</v>
      </c>
      <c r="R45" s="417">
        <f t="shared" si="17"/>
        <v>0</v>
      </c>
      <c r="S45" s="417">
        <f t="shared" si="17"/>
        <v>0</v>
      </c>
      <c r="T45" s="417">
        <f t="shared" si="17"/>
        <v>0</v>
      </c>
      <c r="U45" s="417">
        <f t="shared" si="17"/>
        <v>0</v>
      </c>
      <c r="V45" s="417">
        <f t="shared" si="17"/>
        <v>0</v>
      </c>
      <c r="W45" s="417">
        <f t="shared" si="17"/>
        <v>0</v>
      </c>
      <c r="X45" s="417">
        <f t="shared" si="17"/>
        <v>0</v>
      </c>
      <c r="Y45" s="417">
        <f t="shared" si="17"/>
        <v>0</v>
      </c>
      <c r="Z45" s="417">
        <f t="shared" si="17"/>
        <v>0</v>
      </c>
      <c r="AA45" s="417">
        <f t="shared" si="17"/>
        <v>0</v>
      </c>
      <c r="AB45" s="417">
        <f t="shared" si="17"/>
        <v>0</v>
      </c>
      <c r="AC45" s="417">
        <f t="shared" si="17"/>
        <v>0</v>
      </c>
      <c r="AD45" s="417">
        <f t="shared" si="17"/>
        <v>0</v>
      </c>
      <c r="AE45" s="417">
        <f t="shared" si="17"/>
        <v>0</v>
      </c>
      <c r="AF45" s="417">
        <f t="shared" si="17"/>
        <v>0</v>
      </c>
      <c r="AG45" s="417">
        <f t="shared" si="17"/>
        <v>0</v>
      </c>
      <c r="AH45" s="417">
        <f t="shared" si="17"/>
        <v>0</v>
      </c>
      <c r="AI45" s="417">
        <f t="shared" si="17"/>
        <v>0</v>
      </c>
      <c r="AJ45" s="417">
        <f t="shared" si="17"/>
        <v>0</v>
      </c>
    </row>
    <row r="46" spans="1:36" x14ac:dyDescent="0.2">
      <c r="A46" s="198"/>
      <c r="B46" s="273" t="s">
        <v>120</v>
      </c>
      <c r="C46" s="256"/>
      <c r="D46" s="256"/>
      <c r="E46" s="256"/>
      <c r="F46" s="258" t="s">
        <v>72</v>
      </c>
      <c r="G46" s="258">
        <v>2</v>
      </c>
      <c r="H46" s="416"/>
      <c r="I46" s="424"/>
      <c r="J46" s="424"/>
      <c r="K46" s="424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3"/>
      <c r="Y46" s="433"/>
      <c r="Z46" s="433"/>
      <c r="AA46" s="433"/>
      <c r="AB46" s="433"/>
      <c r="AC46" s="433"/>
      <c r="AD46" s="433"/>
      <c r="AE46" s="433"/>
      <c r="AF46" s="433"/>
      <c r="AG46" s="433"/>
      <c r="AH46" s="433"/>
      <c r="AI46" s="433"/>
      <c r="AJ46" s="493"/>
    </row>
    <row r="47" spans="1:36" x14ac:dyDescent="0.2">
      <c r="A47" s="198"/>
      <c r="B47" s="530" t="s">
        <v>120</v>
      </c>
      <c r="C47" s="426" t="s">
        <v>599</v>
      </c>
      <c r="D47" s="427" t="s">
        <v>120</v>
      </c>
      <c r="E47" s="427"/>
      <c r="F47" s="315" t="s">
        <v>120</v>
      </c>
      <c r="G47" s="428"/>
      <c r="H47" s="429" t="s">
        <v>120</v>
      </c>
      <c r="I47" s="614" t="s">
        <v>120</v>
      </c>
      <c r="J47" s="614" t="s">
        <v>120</v>
      </c>
      <c r="K47" s="430" t="s">
        <v>120</v>
      </c>
      <c r="L47" s="428" t="s">
        <v>120</v>
      </c>
      <c r="M47" s="428" t="s">
        <v>120</v>
      </c>
      <c r="N47" s="428" t="s">
        <v>120</v>
      </c>
      <c r="O47" s="428" t="s">
        <v>120</v>
      </c>
      <c r="P47" s="428" t="s">
        <v>120</v>
      </c>
      <c r="Q47" s="428" t="s">
        <v>120</v>
      </c>
      <c r="R47" s="428" t="s">
        <v>120</v>
      </c>
      <c r="S47" s="428" t="s">
        <v>120</v>
      </c>
      <c r="T47" s="428" t="s">
        <v>120</v>
      </c>
      <c r="U47" s="428" t="s">
        <v>120</v>
      </c>
      <c r="V47" s="428" t="s">
        <v>120</v>
      </c>
      <c r="W47" s="428" t="s">
        <v>120</v>
      </c>
      <c r="X47" s="428" t="s">
        <v>120</v>
      </c>
      <c r="Y47" s="428" t="s">
        <v>120</v>
      </c>
      <c r="Z47" s="428" t="s">
        <v>120</v>
      </c>
      <c r="AA47" s="428" t="s">
        <v>120</v>
      </c>
      <c r="AB47" s="428" t="s">
        <v>120</v>
      </c>
      <c r="AC47" s="428" t="s">
        <v>120</v>
      </c>
      <c r="AD47" s="428" t="s">
        <v>120</v>
      </c>
      <c r="AE47" s="428" t="s">
        <v>120</v>
      </c>
      <c r="AF47" s="428" t="s">
        <v>120</v>
      </c>
      <c r="AG47" s="428" t="s">
        <v>120</v>
      </c>
      <c r="AH47" s="428" t="s">
        <v>120</v>
      </c>
      <c r="AI47" s="428" t="s">
        <v>120</v>
      </c>
      <c r="AJ47" s="494" t="s">
        <v>120</v>
      </c>
    </row>
    <row r="48" spans="1:36" ht="25.5" x14ac:dyDescent="0.2">
      <c r="A48" s="198"/>
      <c r="B48" s="272">
        <f>B45+0.1</f>
        <v>61.2</v>
      </c>
      <c r="C48" s="619" t="s">
        <v>616</v>
      </c>
      <c r="D48" s="616" t="s">
        <v>120</v>
      </c>
      <c r="E48" s="616"/>
      <c r="F48" s="260" t="s">
        <v>72</v>
      </c>
      <c r="G48" s="260">
        <v>2</v>
      </c>
      <c r="H48" s="416">
        <f>SUM(H49:H50)</f>
        <v>0</v>
      </c>
      <c r="I48" s="424">
        <f>SUM(I49:I50)</f>
        <v>0</v>
      </c>
      <c r="J48" s="424">
        <f>SUM(J49:J50)</f>
        <v>0</v>
      </c>
      <c r="K48" s="424">
        <f>SUM(K49:K50)</f>
        <v>0</v>
      </c>
      <c r="L48" s="417">
        <f>SUM(L49:L50)</f>
        <v>0</v>
      </c>
      <c r="M48" s="417">
        <f t="shared" ref="M48:AJ48" si="18">SUM(M49:M50)</f>
        <v>0</v>
      </c>
      <c r="N48" s="417">
        <f t="shared" si="18"/>
        <v>0</v>
      </c>
      <c r="O48" s="417">
        <f t="shared" si="18"/>
        <v>0</v>
      </c>
      <c r="P48" s="417">
        <f t="shared" si="18"/>
        <v>0</v>
      </c>
      <c r="Q48" s="417">
        <f t="shared" si="18"/>
        <v>0</v>
      </c>
      <c r="R48" s="417">
        <f t="shared" si="18"/>
        <v>0</v>
      </c>
      <c r="S48" s="417">
        <f t="shared" si="18"/>
        <v>0</v>
      </c>
      <c r="T48" s="417">
        <f t="shared" si="18"/>
        <v>0</v>
      </c>
      <c r="U48" s="417">
        <f t="shared" si="18"/>
        <v>0</v>
      </c>
      <c r="V48" s="417">
        <f t="shared" si="18"/>
        <v>0</v>
      </c>
      <c r="W48" s="417">
        <f t="shared" si="18"/>
        <v>0</v>
      </c>
      <c r="X48" s="417">
        <f t="shared" si="18"/>
        <v>0</v>
      </c>
      <c r="Y48" s="417">
        <f t="shared" si="18"/>
        <v>0</v>
      </c>
      <c r="Z48" s="417">
        <f t="shared" si="18"/>
        <v>0</v>
      </c>
      <c r="AA48" s="417">
        <f t="shared" si="18"/>
        <v>0</v>
      </c>
      <c r="AB48" s="417">
        <f t="shared" si="18"/>
        <v>0</v>
      </c>
      <c r="AC48" s="417">
        <f t="shared" si="18"/>
        <v>0</v>
      </c>
      <c r="AD48" s="417">
        <f t="shared" si="18"/>
        <v>0</v>
      </c>
      <c r="AE48" s="417">
        <f t="shared" si="18"/>
        <v>0</v>
      </c>
      <c r="AF48" s="417">
        <f t="shared" si="18"/>
        <v>0</v>
      </c>
      <c r="AG48" s="417">
        <f t="shared" si="18"/>
        <v>0</v>
      </c>
      <c r="AH48" s="417">
        <f t="shared" si="18"/>
        <v>0</v>
      </c>
      <c r="AI48" s="417">
        <f t="shared" si="18"/>
        <v>0</v>
      </c>
      <c r="AJ48" s="417">
        <f t="shared" si="18"/>
        <v>0</v>
      </c>
    </row>
    <row r="49" spans="1:36" x14ac:dyDescent="0.2">
      <c r="A49" s="198"/>
      <c r="B49" s="273" t="s">
        <v>120</v>
      </c>
      <c r="C49" s="256"/>
      <c r="D49" s="256"/>
      <c r="E49" s="256"/>
      <c r="F49" s="258" t="s">
        <v>72</v>
      </c>
      <c r="G49" s="258">
        <v>2</v>
      </c>
      <c r="H49" s="416"/>
      <c r="I49" s="424"/>
      <c r="J49" s="424"/>
      <c r="K49" s="424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3"/>
      <c r="AA49" s="433"/>
      <c r="AB49" s="433"/>
      <c r="AC49" s="433"/>
      <c r="AD49" s="433"/>
      <c r="AE49" s="433"/>
      <c r="AF49" s="433"/>
      <c r="AG49" s="433"/>
      <c r="AH49" s="433"/>
      <c r="AI49" s="433"/>
      <c r="AJ49" s="493"/>
    </row>
    <row r="50" spans="1:36" x14ac:dyDescent="0.2">
      <c r="A50" s="198"/>
      <c r="B50" s="530" t="s">
        <v>120</v>
      </c>
      <c r="C50" s="426" t="s">
        <v>599</v>
      </c>
      <c r="D50" s="427" t="s">
        <v>120</v>
      </c>
      <c r="E50" s="427"/>
      <c r="F50" s="315" t="s">
        <v>120</v>
      </c>
      <c r="G50" s="428"/>
      <c r="H50" s="429" t="s">
        <v>120</v>
      </c>
      <c r="I50" s="614" t="s">
        <v>120</v>
      </c>
      <c r="J50" s="614" t="s">
        <v>120</v>
      </c>
      <c r="K50" s="430" t="s">
        <v>120</v>
      </c>
      <c r="L50" s="428" t="s">
        <v>120</v>
      </c>
      <c r="M50" s="428" t="s">
        <v>120</v>
      </c>
      <c r="N50" s="428" t="s">
        <v>120</v>
      </c>
      <c r="O50" s="428" t="s">
        <v>120</v>
      </c>
      <c r="P50" s="428" t="s">
        <v>120</v>
      </c>
      <c r="Q50" s="428" t="s">
        <v>120</v>
      </c>
      <c r="R50" s="428" t="s">
        <v>120</v>
      </c>
      <c r="S50" s="428" t="s">
        <v>120</v>
      </c>
      <c r="T50" s="428" t="s">
        <v>120</v>
      </c>
      <c r="U50" s="428" t="s">
        <v>120</v>
      </c>
      <c r="V50" s="428" t="s">
        <v>120</v>
      </c>
      <c r="W50" s="428" t="s">
        <v>120</v>
      </c>
      <c r="X50" s="428" t="s">
        <v>120</v>
      </c>
      <c r="Y50" s="428" t="s">
        <v>120</v>
      </c>
      <c r="Z50" s="428" t="s">
        <v>120</v>
      </c>
      <c r="AA50" s="428" t="s">
        <v>120</v>
      </c>
      <c r="AB50" s="428" t="s">
        <v>120</v>
      </c>
      <c r="AC50" s="428" t="s">
        <v>120</v>
      </c>
      <c r="AD50" s="428" t="s">
        <v>120</v>
      </c>
      <c r="AE50" s="428" t="s">
        <v>120</v>
      </c>
      <c r="AF50" s="428" t="s">
        <v>120</v>
      </c>
      <c r="AG50" s="428" t="s">
        <v>120</v>
      </c>
      <c r="AH50" s="428" t="s">
        <v>120</v>
      </c>
      <c r="AI50" s="428" t="s">
        <v>120</v>
      </c>
      <c r="AJ50" s="494" t="s">
        <v>120</v>
      </c>
    </row>
    <row r="51" spans="1:36" ht="25.5" x14ac:dyDescent="0.2">
      <c r="A51" s="198"/>
      <c r="B51" s="272">
        <f>B48+0.1</f>
        <v>61.300000000000004</v>
      </c>
      <c r="C51" s="619" t="s">
        <v>617</v>
      </c>
      <c r="D51" s="616" t="s">
        <v>120</v>
      </c>
      <c r="E51" s="616"/>
      <c r="F51" s="260" t="s">
        <v>72</v>
      </c>
      <c r="G51" s="260">
        <v>2</v>
      </c>
      <c r="H51" s="416">
        <f>SUM(H52:H53)</f>
        <v>0</v>
      </c>
      <c r="I51" s="424">
        <f>SUM(I52:I53)</f>
        <v>0</v>
      </c>
      <c r="J51" s="424">
        <f>SUM(J52:J53)</f>
        <v>0</v>
      </c>
      <c r="K51" s="424">
        <f>SUM(K52:K53)</f>
        <v>0</v>
      </c>
      <c r="L51" s="417">
        <f>SUM(L52:L53)</f>
        <v>0</v>
      </c>
      <c r="M51" s="417">
        <f t="shared" ref="M51:AJ51" si="19">SUM(M52:M53)</f>
        <v>0</v>
      </c>
      <c r="N51" s="417">
        <f t="shared" si="19"/>
        <v>0</v>
      </c>
      <c r="O51" s="417">
        <f t="shared" si="19"/>
        <v>0</v>
      </c>
      <c r="P51" s="417">
        <f t="shared" si="19"/>
        <v>0</v>
      </c>
      <c r="Q51" s="417">
        <f t="shared" si="19"/>
        <v>0</v>
      </c>
      <c r="R51" s="417">
        <f t="shared" si="19"/>
        <v>0</v>
      </c>
      <c r="S51" s="417">
        <f t="shared" si="19"/>
        <v>0</v>
      </c>
      <c r="T51" s="417">
        <f t="shared" si="19"/>
        <v>0</v>
      </c>
      <c r="U51" s="417">
        <f t="shared" si="19"/>
        <v>0</v>
      </c>
      <c r="V51" s="417">
        <f t="shared" si="19"/>
        <v>0</v>
      </c>
      <c r="W51" s="417">
        <f t="shared" si="19"/>
        <v>0</v>
      </c>
      <c r="X51" s="417">
        <f t="shared" si="19"/>
        <v>0</v>
      </c>
      <c r="Y51" s="417">
        <f t="shared" si="19"/>
        <v>0</v>
      </c>
      <c r="Z51" s="417">
        <f t="shared" si="19"/>
        <v>0</v>
      </c>
      <c r="AA51" s="417">
        <f t="shared" si="19"/>
        <v>0</v>
      </c>
      <c r="AB51" s="417">
        <f t="shared" si="19"/>
        <v>0</v>
      </c>
      <c r="AC51" s="417">
        <f t="shared" si="19"/>
        <v>0</v>
      </c>
      <c r="AD51" s="417">
        <f t="shared" si="19"/>
        <v>0</v>
      </c>
      <c r="AE51" s="417">
        <f t="shared" si="19"/>
        <v>0</v>
      </c>
      <c r="AF51" s="417">
        <f t="shared" si="19"/>
        <v>0</v>
      </c>
      <c r="AG51" s="417">
        <f t="shared" si="19"/>
        <v>0</v>
      </c>
      <c r="AH51" s="417">
        <f t="shared" si="19"/>
        <v>0</v>
      </c>
      <c r="AI51" s="417">
        <f t="shared" si="19"/>
        <v>0</v>
      </c>
      <c r="AJ51" s="417">
        <f t="shared" si="19"/>
        <v>0</v>
      </c>
    </row>
    <row r="52" spans="1:36" x14ac:dyDescent="0.2">
      <c r="A52" s="198"/>
      <c r="B52" s="274"/>
      <c r="C52" s="256"/>
      <c r="D52" s="256"/>
      <c r="E52" s="256"/>
      <c r="F52" s="258" t="s">
        <v>72</v>
      </c>
      <c r="G52" s="258">
        <v>2</v>
      </c>
      <c r="H52" s="416"/>
      <c r="I52" s="424"/>
      <c r="J52" s="424"/>
      <c r="K52" s="424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3"/>
      <c r="AA52" s="433"/>
      <c r="AB52" s="433"/>
      <c r="AC52" s="433"/>
      <c r="AD52" s="433"/>
      <c r="AE52" s="433"/>
      <c r="AF52" s="433"/>
      <c r="AG52" s="433"/>
      <c r="AH52" s="433"/>
      <c r="AI52" s="433"/>
      <c r="AJ52" s="493"/>
    </row>
    <row r="53" spans="1:36" x14ac:dyDescent="0.2">
      <c r="A53" s="198"/>
      <c r="B53" s="530" t="s">
        <v>120</v>
      </c>
      <c r="C53" s="426" t="s">
        <v>599</v>
      </c>
      <c r="D53" s="427" t="s">
        <v>120</v>
      </c>
      <c r="E53" s="427"/>
      <c r="F53" s="315" t="s">
        <v>120</v>
      </c>
      <c r="G53" s="428"/>
      <c r="H53" s="429" t="s">
        <v>120</v>
      </c>
      <c r="I53" s="614" t="s">
        <v>120</v>
      </c>
      <c r="J53" s="614" t="s">
        <v>120</v>
      </c>
      <c r="K53" s="430" t="s">
        <v>120</v>
      </c>
      <c r="L53" s="428" t="s">
        <v>120</v>
      </c>
      <c r="M53" s="428" t="s">
        <v>120</v>
      </c>
      <c r="N53" s="428" t="s">
        <v>120</v>
      </c>
      <c r="O53" s="428" t="s">
        <v>120</v>
      </c>
      <c r="P53" s="428" t="s">
        <v>120</v>
      </c>
      <c r="Q53" s="428" t="s">
        <v>120</v>
      </c>
      <c r="R53" s="428" t="s">
        <v>120</v>
      </c>
      <c r="S53" s="428" t="s">
        <v>120</v>
      </c>
      <c r="T53" s="428" t="s">
        <v>120</v>
      </c>
      <c r="U53" s="428" t="s">
        <v>120</v>
      </c>
      <c r="V53" s="428" t="s">
        <v>120</v>
      </c>
      <c r="W53" s="428" t="s">
        <v>120</v>
      </c>
      <c r="X53" s="428" t="s">
        <v>120</v>
      </c>
      <c r="Y53" s="428" t="s">
        <v>120</v>
      </c>
      <c r="Z53" s="428" t="s">
        <v>120</v>
      </c>
      <c r="AA53" s="428" t="s">
        <v>120</v>
      </c>
      <c r="AB53" s="428" t="s">
        <v>120</v>
      </c>
      <c r="AC53" s="428" t="s">
        <v>120</v>
      </c>
      <c r="AD53" s="428" t="s">
        <v>120</v>
      </c>
      <c r="AE53" s="428" t="s">
        <v>120</v>
      </c>
      <c r="AF53" s="428" t="s">
        <v>120</v>
      </c>
      <c r="AG53" s="428" t="s">
        <v>120</v>
      </c>
      <c r="AH53" s="428" t="s">
        <v>120</v>
      </c>
      <c r="AI53" s="428" t="s">
        <v>120</v>
      </c>
      <c r="AJ53" s="494" t="s">
        <v>120</v>
      </c>
    </row>
    <row r="54" spans="1:36" ht="25.5" x14ac:dyDescent="0.2">
      <c r="A54" s="198"/>
      <c r="B54" s="272">
        <f>B51+0.1</f>
        <v>61.400000000000006</v>
      </c>
      <c r="C54" s="619" t="s">
        <v>618</v>
      </c>
      <c r="D54" s="616" t="s">
        <v>120</v>
      </c>
      <c r="E54" s="616"/>
      <c r="F54" s="260" t="s">
        <v>72</v>
      </c>
      <c r="G54" s="260">
        <v>2</v>
      </c>
      <c r="H54" s="416">
        <f t="shared" ref="H54:AJ54" si="20">SUM(H55:H56)</f>
        <v>0</v>
      </c>
      <c r="I54" s="424">
        <f t="shared" si="20"/>
        <v>0</v>
      </c>
      <c r="J54" s="424">
        <f t="shared" si="20"/>
        <v>0</v>
      </c>
      <c r="K54" s="424">
        <f t="shared" si="20"/>
        <v>0</v>
      </c>
      <c r="L54" s="417">
        <f t="shared" si="20"/>
        <v>0</v>
      </c>
      <c r="M54" s="417">
        <f t="shared" si="20"/>
        <v>0</v>
      </c>
      <c r="N54" s="417">
        <f t="shared" si="20"/>
        <v>0</v>
      </c>
      <c r="O54" s="417">
        <f t="shared" si="20"/>
        <v>0</v>
      </c>
      <c r="P54" s="417">
        <f t="shared" si="20"/>
        <v>0</v>
      </c>
      <c r="Q54" s="417">
        <f t="shared" si="20"/>
        <v>0</v>
      </c>
      <c r="R54" s="417">
        <f t="shared" si="20"/>
        <v>0</v>
      </c>
      <c r="S54" s="417">
        <f t="shared" si="20"/>
        <v>0</v>
      </c>
      <c r="T54" s="417">
        <f t="shared" si="20"/>
        <v>0</v>
      </c>
      <c r="U54" s="417">
        <f t="shared" si="20"/>
        <v>0</v>
      </c>
      <c r="V54" s="417">
        <f t="shared" si="20"/>
        <v>0</v>
      </c>
      <c r="W54" s="417">
        <f t="shared" si="20"/>
        <v>0</v>
      </c>
      <c r="X54" s="417">
        <f t="shared" si="20"/>
        <v>0</v>
      </c>
      <c r="Y54" s="417">
        <f t="shared" si="20"/>
        <v>0</v>
      </c>
      <c r="Z54" s="417">
        <f t="shared" si="20"/>
        <v>0</v>
      </c>
      <c r="AA54" s="417">
        <f t="shared" si="20"/>
        <v>0</v>
      </c>
      <c r="AB54" s="417">
        <f t="shared" si="20"/>
        <v>0</v>
      </c>
      <c r="AC54" s="417">
        <f t="shared" si="20"/>
        <v>0</v>
      </c>
      <c r="AD54" s="417">
        <f t="shared" si="20"/>
        <v>0</v>
      </c>
      <c r="AE54" s="417">
        <f t="shared" si="20"/>
        <v>0</v>
      </c>
      <c r="AF54" s="417">
        <f t="shared" si="20"/>
        <v>0</v>
      </c>
      <c r="AG54" s="417">
        <f t="shared" si="20"/>
        <v>0</v>
      </c>
      <c r="AH54" s="417">
        <f t="shared" si="20"/>
        <v>0</v>
      </c>
      <c r="AI54" s="417">
        <f t="shared" si="20"/>
        <v>0</v>
      </c>
      <c r="AJ54" s="417">
        <f t="shared" si="20"/>
        <v>0</v>
      </c>
    </row>
    <row r="55" spans="1:36" x14ac:dyDescent="0.2">
      <c r="A55" s="198"/>
      <c r="B55" s="273" t="s">
        <v>120</v>
      </c>
      <c r="C55" s="256"/>
      <c r="D55" s="256"/>
      <c r="E55" s="256"/>
      <c r="F55" s="258" t="s">
        <v>72</v>
      </c>
      <c r="G55" s="258">
        <v>2</v>
      </c>
      <c r="H55" s="416"/>
      <c r="I55" s="424"/>
      <c r="J55" s="424"/>
      <c r="K55" s="424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3"/>
      <c r="AA55" s="433"/>
      <c r="AB55" s="433"/>
      <c r="AC55" s="433"/>
      <c r="AD55" s="433"/>
      <c r="AE55" s="433"/>
      <c r="AF55" s="433"/>
      <c r="AG55" s="433"/>
      <c r="AH55" s="433"/>
      <c r="AI55" s="433"/>
      <c r="AJ55" s="493"/>
    </row>
    <row r="56" spans="1:36" x14ac:dyDescent="0.2">
      <c r="A56" s="198"/>
      <c r="B56" s="530" t="s">
        <v>120</v>
      </c>
      <c r="C56" s="426" t="s">
        <v>599</v>
      </c>
      <c r="D56" s="427" t="s">
        <v>120</v>
      </c>
      <c r="E56" s="427"/>
      <c r="F56" s="315" t="s">
        <v>120</v>
      </c>
      <c r="G56" s="428"/>
      <c r="H56" s="429" t="s">
        <v>120</v>
      </c>
      <c r="I56" s="614" t="s">
        <v>120</v>
      </c>
      <c r="J56" s="614" t="s">
        <v>120</v>
      </c>
      <c r="K56" s="430" t="s">
        <v>120</v>
      </c>
      <c r="L56" s="428" t="s">
        <v>120</v>
      </c>
      <c r="M56" s="428" t="s">
        <v>120</v>
      </c>
      <c r="N56" s="428" t="s">
        <v>120</v>
      </c>
      <c r="O56" s="428" t="s">
        <v>120</v>
      </c>
      <c r="P56" s="428" t="s">
        <v>120</v>
      </c>
      <c r="Q56" s="428" t="s">
        <v>120</v>
      </c>
      <c r="R56" s="428" t="s">
        <v>120</v>
      </c>
      <c r="S56" s="428" t="s">
        <v>120</v>
      </c>
      <c r="T56" s="428" t="s">
        <v>120</v>
      </c>
      <c r="U56" s="428" t="s">
        <v>120</v>
      </c>
      <c r="V56" s="428" t="s">
        <v>120</v>
      </c>
      <c r="W56" s="428" t="s">
        <v>120</v>
      </c>
      <c r="X56" s="428" t="s">
        <v>120</v>
      </c>
      <c r="Y56" s="428" t="s">
        <v>120</v>
      </c>
      <c r="Z56" s="428" t="s">
        <v>120</v>
      </c>
      <c r="AA56" s="428" t="s">
        <v>120</v>
      </c>
      <c r="AB56" s="428" t="s">
        <v>120</v>
      </c>
      <c r="AC56" s="428" t="s">
        <v>120</v>
      </c>
      <c r="AD56" s="428" t="s">
        <v>120</v>
      </c>
      <c r="AE56" s="428" t="s">
        <v>120</v>
      </c>
      <c r="AF56" s="428" t="s">
        <v>120</v>
      </c>
      <c r="AG56" s="428" t="s">
        <v>120</v>
      </c>
      <c r="AH56" s="428" t="s">
        <v>120</v>
      </c>
      <c r="AI56" s="428" t="s">
        <v>120</v>
      </c>
      <c r="AJ56" s="494" t="s">
        <v>120</v>
      </c>
    </row>
    <row r="57" spans="1:36" x14ac:dyDescent="0.2">
      <c r="A57" s="198"/>
      <c r="B57" s="272">
        <f>B54+0.1</f>
        <v>61.500000000000007</v>
      </c>
      <c r="C57" s="619" t="s">
        <v>619</v>
      </c>
      <c r="D57" s="616" t="s">
        <v>120</v>
      </c>
      <c r="E57" s="616"/>
      <c r="F57" s="260" t="s">
        <v>72</v>
      </c>
      <c r="G57" s="260">
        <v>2</v>
      </c>
      <c r="H57" s="416">
        <f t="shared" ref="H57:AJ57" si="21">SUM(H58:H59)</f>
        <v>0</v>
      </c>
      <c r="I57" s="424">
        <f t="shared" si="21"/>
        <v>0</v>
      </c>
      <c r="J57" s="424">
        <f t="shared" si="21"/>
        <v>0</v>
      </c>
      <c r="K57" s="424">
        <f t="shared" si="21"/>
        <v>0</v>
      </c>
      <c r="L57" s="417">
        <f t="shared" si="21"/>
        <v>0</v>
      </c>
      <c r="M57" s="417">
        <f t="shared" si="21"/>
        <v>0</v>
      </c>
      <c r="N57" s="417">
        <f t="shared" si="21"/>
        <v>0</v>
      </c>
      <c r="O57" s="417">
        <f t="shared" si="21"/>
        <v>0</v>
      </c>
      <c r="P57" s="417">
        <f t="shared" si="21"/>
        <v>0</v>
      </c>
      <c r="Q57" s="417">
        <f t="shared" si="21"/>
        <v>0</v>
      </c>
      <c r="R57" s="417">
        <f t="shared" si="21"/>
        <v>0</v>
      </c>
      <c r="S57" s="417">
        <f t="shared" si="21"/>
        <v>0</v>
      </c>
      <c r="T57" s="417">
        <f t="shared" si="21"/>
        <v>0</v>
      </c>
      <c r="U57" s="417">
        <f t="shared" si="21"/>
        <v>0</v>
      </c>
      <c r="V57" s="417">
        <f t="shared" si="21"/>
        <v>0</v>
      </c>
      <c r="W57" s="417">
        <f t="shared" si="21"/>
        <v>0</v>
      </c>
      <c r="X57" s="417">
        <f t="shared" si="21"/>
        <v>0</v>
      </c>
      <c r="Y57" s="417">
        <f t="shared" si="21"/>
        <v>0</v>
      </c>
      <c r="Z57" s="417">
        <f t="shared" si="21"/>
        <v>0</v>
      </c>
      <c r="AA57" s="417">
        <f t="shared" si="21"/>
        <v>0</v>
      </c>
      <c r="AB57" s="417">
        <f t="shared" si="21"/>
        <v>0</v>
      </c>
      <c r="AC57" s="417">
        <f t="shared" si="21"/>
        <v>0</v>
      </c>
      <c r="AD57" s="417">
        <f t="shared" si="21"/>
        <v>0</v>
      </c>
      <c r="AE57" s="417">
        <f t="shared" si="21"/>
        <v>0</v>
      </c>
      <c r="AF57" s="417">
        <f t="shared" si="21"/>
        <v>0</v>
      </c>
      <c r="AG57" s="417">
        <f t="shared" si="21"/>
        <v>0</v>
      </c>
      <c r="AH57" s="417">
        <f t="shared" si="21"/>
        <v>0</v>
      </c>
      <c r="AI57" s="417">
        <f t="shared" si="21"/>
        <v>0</v>
      </c>
      <c r="AJ57" s="417">
        <f t="shared" si="21"/>
        <v>0</v>
      </c>
    </row>
    <row r="58" spans="1:36" x14ac:dyDescent="0.2">
      <c r="A58" s="198"/>
      <c r="B58" s="273" t="s">
        <v>120</v>
      </c>
      <c r="C58" s="256"/>
      <c r="D58" s="256"/>
      <c r="E58" s="256"/>
      <c r="F58" s="257" t="s">
        <v>72</v>
      </c>
      <c r="G58" s="257">
        <v>2</v>
      </c>
      <c r="H58" s="416"/>
      <c r="I58" s="424"/>
      <c r="J58" s="424"/>
      <c r="K58" s="424"/>
      <c r="L58" s="433"/>
      <c r="M58" s="433"/>
      <c r="N58" s="433"/>
      <c r="O58" s="433"/>
      <c r="P58" s="433"/>
      <c r="Q58" s="433"/>
      <c r="R58" s="433"/>
      <c r="S58" s="433"/>
      <c r="T58" s="433"/>
      <c r="U58" s="433"/>
      <c r="V58" s="433"/>
      <c r="W58" s="433"/>
      <c r="X58" s="433"/>
      <c r="Y58" s="433"/>
      <c r="Z58" s="433"/>
      <c r="AA58" s="433"/>
      <c r="AB58" s="433"/>
      <c r="AC58" s="433"/>
      <c r="AD58" s="433"/>
      <c r="AE58" s="433"/>
      <c r="AF58" s="433"/>
      <c r="AG58" s="433"/>
      <c r="AH58" s="433"/>
      <c r="AI58" s="433"/>
      <c r="AJ58" s="493"/>
    </row>
    <row r="59" spans="1:36" x14ac:dyDescent="0.2">
      <c r="A59" s="198"/>
      <c r="B59" s="530" t="s">
        <v>120</v>
      </c>
      <c r="C59" s="426" t="s">
        <v>599</v>
      </c>
      <c r="D59" s="427" t="s">
        <v>120</v>
      </c>
      <c r="E59" s="427"/>
      <c r="F59" s="428" t="s">
        <v>120</v>
      </c>
      <c r="G59" s="428"/>
      <c r="H59" s="429" t="s">
        <v>120</v>
      </c>
      <c r="I59" s="430" t="s">
        <v>120</v>
      </c>
      <c r="J59" s="430" t="s">
        <v>120</v>
      </c>
      <c r="K59" s="430" t="s">
        <v>120</v>
      </c>
      <c r="L59" s="428" t="s">
        <v>120</v>
      </c>
      <c r="M59" s="428" t="s">
        <v>120</v>
      </c>
      <c r="N59" s="428" t="s">
        <v>120</v>
      </c>
      <c r="O59" s="428" t="s">
        <v>120</v>
      </c>
      <c r="P59" s="428" t="s">
        <v>120</v>
      </c>
      <c r="Q59" s="428" t="s">
        <v>120</v>
      </c>
      <c r="R59" s="428" t="s">
        <v>120</v>
      </c>
      <c r="S59" s="428" t="s">
        <v>120</v>
      </c>
      <c r="T59" s="428" t="s">
        <v>120</v>
      </c>
      <c r="U59" s="428" t="s">
        <v>120</v>
      </c>
      <c r="V59" s="428" t="s">
        <v>120</v>
      </c>
      <c r="W59" s="428" t="s">
        <v>120</v>
      </c>
      <c r="X59" s="428" t="s">
        <v>120</v>
      </c>
      <c r="Y59" s="428" t="s">
        <v>120</v>
      </c>
      <c r="Z59" s="428" t="s">
        <v>120</v>
      </c>
      <c r="AA59" s="428" t="s">
        <v>120</v>
      </c>
      <c r="AB59" s="428" t="s">
        <v>120</v>
      </c>
      <c r="AC59" s="428" t="s">
        <v>120</v>
      </c>
      <c r="AD59" s="428" t="s">
        <v>120</v>
      </c>
      <c r="AE59" s="428" t="s">
        <v>120</v>
      </c>
      <c r="AF59" s="428" t="s">
        <v>120</v>
      </c>
      <c r="AG59" s="428" t="s">
        <v>120</v>
      </c>
      <c r="AH59" s="428" t="s">
        <v>120</v>
      </c>
      <c r="AI59" s="428" t="s">
        <v>120</v>
      </c>
      <c r="AJ59" s="494" t="s">
        <v>120</v>
      </c>
    </row>
    <row r="60" spans="1:36" ht="25.5" x14ac:dyDescent="0.2">
      <c r="A60" s="259"/>
      <c r="B60" s="272">
        <f>B57+0.1</f>
        <v>61.600000000000009</v>
      </c>
      <c r="C60" s="620" t="s">
        <v>620</v>
      </c>
      <c r="D60" s="621"/>
      <c r="E60" s="827"/>
      <c r="F60" s="622" t="s">
        <v>621</v>
      </c>
      <c r="G60" s="622">
        <v>2</v>
      </c>
      <c r="H60" s="416">
        <f t="shared" ref="H60:AJ60" si="22">SUM(H61:H62)</f>
        <v>0</v>
      </c>
      <c r="I60" s="424">
        <f t="shared" si="22"/>
        <v>0</v>
      </c>
      <c r="J60" s="424">
        <f t="shared" si="22"/>
        <v>0</v>
      </c>
      <c r="K60" s="424">
        <f t="shared" si="22"/>
        <v>0</v>
      </c>
      <c r="L60" s="417">
        <f t="shared" si="22"/>
        <v>0</v>
      </c>
      <c r="M60" s="417">
        <f t="shared" si="22"/>
        <v>0</v>
      </c>
      <c r="N60" s="417">
        <f t="shared" si="22"/>
        <v>0</v>
      </c>
      <c r="O60" s="417">
        <f t="shared" si="22"/>
        <v>0</v>
      </c>
      <c r="P60" s="417">
        <f t="shared" si="22"/>
        <v>0</v>
      </c>
      <c r="Q60" s="417">
        <f t="shared" si="22"/>
        <v>0</v>
      </c>
      <c r="R60" s="417">
        <f t="shared" si="22"/>
        <v>0</v>
      </c>
      <c r="S60" s="417">
        <f t="shared" si="22"/>
        <v>0</v>
      </c>
      <c r="T60" s="417">
        <f t="shared" si="22"/>
        <v>0</v>
      </c>
      <c r="U60" s="417">
        <f t="shared" si="22"/>
        <v>0</v>
      </c>
      <c r="V60" s="417">
        <f t="shared" si="22"/>
        <v>0</v>
      </c>
      <c r="W60" s="417">
        <f t="shared" si="22"/>
        <v>0</v>
      </c>
      <c r="X60" s="417">
        <f t="shared" si="22"/>
        <v>0</v>
      </c>
      <c r="Y60" s="417">
        <f t="shared" si="22"/>
        <v>0</v>
      </c>
      <c r="Z60" s="417">
        <f t="shared" si="22"/>
        <v>0</v>
      </c>
      <c r="AA60" s="417">
        <f t="shared" si="22"/>
        <v>0</v>
      </c>
      <c r="AB60" s="417">
        <f t="shared" si="22"/>
        <v>0</v>
      </c>
      <c r="AC60" s="417">
        <f t="shared" si="22"/>
        <v>0</v>
      </c>
      <c r="AD60" s="417">
        <f t="shared" si="22"/>
        <v>0</v>
      </c>
      <c r="AE60" s="417">
        <f t="shared" si="22"/>
        <v>0</v>
      </c>
      <c r="AF60" s="417">
        <f t="shared" si="22"/>
        <v>0</v>
      </c>
      <c r="AG60" s="417">
        <f t="shared" si="22"/>
        <v>0</v>
      </c>
      <c r="AH60" s="417">
        <f t="shared" si="22"/>
        <v>0</v>
      </c>
      <c r="AI60" s="417">
        <f t="shared" si="22"/>
        <v>0</v>
      </c>
      <c r="AJ60" s="417">
        <f t="shared" si="22"/>
        <v>0</v>
      </c>
    </row>
    <row r="61" spans="1:36" x14ac:dyDescent="0.2">
      <c r="A61" s="259"/>
      <c r="B61" s="273" t="s">
        <v>120</v>
      </c>
      <c r="C61" s="256"/>
      <c r="D61" s="256"/>
      <c r="E61" s="256"/>
      <c r="F61" s="257" t="s">
        <v>72</v>
      </c>
      <c r="G61" s="257">
        <v>2</v>
      </c>
      <c r="H61" s="416"/>
      <c r="I61" s="424"/>
      <c r="J61" s="424"/>
      <c r="K61" s="424"/>
      <c r="L61" s="433"/>
      <c r="M61" s="433"/>
      <c r="N61" s="433"/>
      <c r="O61" s="433"/>
      <c r="P61" s="433"/>
      <c r="Q61" s="433"/>
      <c r="R61" s="433"/>
      <c r="S61" s="433"/>
      <c r="T61" s="433"/>
      <c r="U61" s="433"/>
      <c r="V61" s="433"/>
      <c r="W61" s="433"/>
      <c r="X61" s="433"/>
      <c r="Y61" s="433"/>
      <c r="Z61" s="433"/>
      <c r="AA61" s="433"/>
      <c r="AB61" s="433"/>
      <c r="AC61" s="433"/>
      <c r="AD61" s="433"/>
      <c r="AE61" s="433"/>
      <c r="AF61" s="433"/>
      <c r="AG61" s="433"/>
      <c r="AH61" s="433"/>
      <c r="AI61" s="433"/>
      <c r="AJ61" s="493"/>
    </row>
    <row r="62" spans="1:36" x14ac:dyDescent="0.2">
      <c r="A62" s="259"/>
      <c r="B62" s="530" t="s">
        <v>120</v>
      </c>
      <c r="C62" s="426" t="s">
        <v>599</v>
      </c>
      <c r="D62" s="427" t="s">
        <v>120</v>
      </c>
      <c r="E62" s="427"/>
      <c r="F62" s="428" t="s">
        <v>120</v>
      </c>
      <c r="G62" s="428"/>
      <c r="H62" s="429" t="s">
        <v>120</v>
      </c>
      <c r="I62" s="430" t="s">
        <v>120</v>
      </c>
      <c r="J62" s="430" t="s">
        <v>120</v>
      </c>
      <c r="K62" s="430" t="s">
        <v>120</v>
      </c>
      <c r="L62" s="428" t="s">
        <v>120</v>
      </c>
      <c r="M62" s="428" t="s">
        <v>120</v>
      </c>
      <c r="N62" s="428" t="s">
        <v>120</v>
      </c>
      <c r="O62" s="428" t="s">
        <v>120</v>
      </c>
      <c r="P62" s="428" t="s">
        <v>120</v>
      </c>
      <c r="Q62" s="428" t="s">
        <v>120</v>
      </c>
      <c r="R62" s="428" t="s">
        <v>120</v>
      </c>
      <c r="S62" s="428" t="s">
        <v>120</v>
      </c>
      <c r="T62" s="428" t="s">
        <v>120</v>
      </c>
      <c r="U62" s="428" t="s">
        <v>120</v>
      </c>
      <c r="V62" s="428" t="s">
        <v>120</v>
      </c>
      <c r="W62" s="428" t="s">
        <v>120</v>
      </c>
      <c r="X62" s="428" t="s">
        <v>120</v>
      </c>
      <c r="Y62" s="428" t="s">
        <v>120</v>
      </c>
      <c r="Z62" s="428" t="s">
        <v>120</v>
      </c>
      <c r="AA62" s="428" t="s">
        <v>120</v>
      </c>
      <c r="AB62" s="428" t="s">
        <v>120</v>
      </c>
      <c r="AC62" s="428" t="s">
        <v>120</v>
      </c>
      <c r="AD62" s="428" t="s">
        <v>120</v>
      </c>
      <c r="AE62" s="428" t="s">
        <v>120</v>
      </c>
      <c r="AF62" s="428" t="s">
        <v>120</v>
      </c>
      <c r="AG62" s="428" t="s">
        <v>120</v>
      </c>
      <c r="AH62" s="428" t="s">
        <v>120</v>
      </c>
      <c r="AI62" s="428" t="s">
        <v>120</v>
      </c>
      <c r="AJ62" s="494" t="s">
        <v>120</v>
      </c>
    </row>
    <row r="63" spans="1:36" ht="25.5" x14ac:dyDescent="0.2">
      <c r="A63" s="259"/>
      <c r="B63" s="272">
        <f>B60+0.1</f>
        <v>61.70000000000001</v>
      </c>
      <c r="C63" s="620" t="s">
        <v>622</v>
      </c>
      <c r="D63" s="621"/>
      <c r="E63" s="827"/>
      <c r="F63" s="622" t="s">
        <v>621</v>
      </c>
      <c r="G63" s="622">
        <v>2</v>
      </c>
      <c r="H63" s="416">
        <f t="shared" ref="H63:AJ63" si="23">SUM(H64:H65)</f>
        <v>0</v>
      </c>
      <c r="I63" s="424">
        <f t="shared" si="23"/>
        <v>0</v>
      </c>
      <c r="J63" s="424">
        <f t="shared" si="23"/>
        <v>0</v>
      </c>
      <c r="K63" s="424">
        <f t="shared" si="23"/>
        <v>0</v>
      </c>
      <c r="L63" s="417">
        <f t="shared" si="23"/>
        <v>0</v>
      </c>
      <c r="M63" s="417">
        <f t="shared" si="23"/>
        <v>0</v>
      </c>
      <c r="N63" s="417">
        <f t="shared" si="23"/>
        <v>0</v>
      </c>
      <c r="O63" s="417">
        <f t="shared" si="23"/>
        <v>0</v>
      </c>
      <c r="P63" s="417">
        <f t="shared" si="23"/>
        <v>0</v>
      </c>
      <c r="Q63" s="417">
        <f t="shared" si="23"/>
        <v>0</v>
      </c>
      <c r="R63" s="417">
        <f t="shared" si="23"/>
        <v>0</v>
      </c>
      <c r="S63" s="417">
        <f t="shared" si="23"/>
        <v>0</v>
      </c>
      <c r="T63" s="417">
        <f t="shared" si="23"/>
        <v>0</v>
      </c>
      <c r="U63" s="417">
        <f t="shared" si="23"/>
        <v>0</v>
      </c>
      <c r="V63" s="417">
        <f t="shared" si="23"/>
        <v>0</v>
      </c>
      <c r="W63" s="417">
        <f t="shared" si="23"/>
        <v>0</v>
      </c>
      <c r="X63" s="417">
        <f t="shared" si="23"/>
        <v>0</v>
      </c>
      <c r="Y63" s="417">
        <f t="shared" si="23"/>
        <v>0</v>
      </c>
      <c r="Z63" s="417">
        <f t="shared" si="23"/>
        <v>0</v>
      </c>
      <c r="AA63" s="417">
        <f t="shared" si="23"/>
        <v>0</v>
      </c>
      <c r="AB63" s="417">
        <f t="shared" si="23"/>
        <v>0</v>
      </c>
      <c r="AC63" s="417">
        <f t="shared" si="23"/>
        <v>0</v>
      </c>
      <c r="AD63" s="417">
        <f t="shared" si="23"/>
        <v>0</v>
      </c>
      <c r="AE63" s="417">
        <f t="shared" si="23"/>
        <v>0</v>
      </c>
      <c r="AF63" s="417">
        <f t="shared" si="23"/>
        <v>0</v>
      </c>
      <c r="AG63" s="417">
        <f t="shared" si="23"/>
        <v>0</v>
      </c>
      <c r="AH63" s="417">
        <f t="shared" si="23"/>
        <v>0</v>
      </c>
      <c r="AI63" s="417">
        <f t="shared" si="23"/>
        <v>0</v>
      </c>
      <c r="AJ63" s="417">
        <f t="shared" si="23"/>
        <v>0</v>
      </c>
    </row>
    <row r="64" spans="1:36" x14ac:dyDescent="0.2">
      <c r="A64" s="259"/>
      <c r="B64" s="273" t="s">
        <v>120</v>
      </c>
      <c r="C64" s="256"/>
      <c r="D64" s="256"/>
      <c r="E64" s="256"/>
      <c r="F64" s="257" t="s">
        <v>72</v>
      </c>
      <c r="G64" s="257">
        <v>2</v>
      </c>
      <c r="H64" s="416"/>
      <c r="I64" s="424"/>
      <c r="J64" s="424"/>
      <c r="K64" s="424"/>
      <c r="L64" s="433"/>
      <c r="M64" s="433"/>
      <c r="N64" s="433"/>
      <c r="O64" s="433"/>
      <c r="P64" s="433"/>
      <c r="Q64" s="433"/>
      <c r="R64" s="433"/>
      <c r="S64" s="433"/>
      <c r="T64" s="433"/>
      <c r="U64" s="433"/>
      <c r="V64" s="433"/>
      <c r="W64" s="433"/>
      <c r="X64" s="433"/>
      <c r="Y64" s="433"/>
      <c r="Z64" s="433"/>
      <c r="AA64" s="433"/>
      <c r="AB64" s="433"/>
      <c r="AC64" s="433"/>
      <c r="AD64" s="433"/>
      <c r="AE64" s="433"/>
      <c r="AF64" s="433"/>
      <c r="AG64" s="433"/>
      <c r="AH64" s="433"/>
      <c r="AI64" s="433"/>
      <c r="AJ64" s="493"/>
    </row>
    <row r="65" spans="1:36" x14ac:dyDescent="0.2">
      <c r="A65" s="259"/>
      <c r="B65" s="530" t="s">
        <v>120</v>
      </c>
      <c r="C65" s="426" t="s">
        <v>599</v>
      </c>
      <c r="D65" s="427" t="s">
        <v>120</v>
      </c>
      <c r="E65" s="427"/>
      <c r="F65" s="428" t="s">
        <v>120</v>
      </c>
      <c r="G65" s="428"/>
      <c r="H65" s="429" t="s">
        <v>120</v>
      </c>
      <c r="I65" s="430" t="s">
        <v>120</v>
      </c>
      <c r="J65" s="430" t="s">
        <v>120</v>
      </c>
      <c r="K65" s="430" t="s">
        <v>120</v>
      </c>
      <c r="L65" s="428" t="s">
        <v>120</v>
      </c>
      <c r="M65" s="428" t="s">
        <v>120</v>
      </c>
      <c r="N65" s="428" t="s">
        <v>120</v>
      </c>
      <c r="O65" s="428" t="s">
        <v>120</v>
      </c>
      <c r="P65" s="428" t="s">
        <v>120</v>
      </c>
      <c r="Q65" s="428" t="s">
        <v>120</v>
      </c>
      <c r="R65" s="428" t="s">
        <v>120</v>
      </c>
      <c r="S65" s="428" t="s">
        <v>120</v>
      </c>
      <c r="T65" s="428" t="s">
        <v>120</v>
      </c>
      <c r="U65" s="428" t="s">
        <v>120</v>
      </c>
      <c r="V65" s="428" t="s">
        <v>120</v>
      </c>
      <c r="W65" s="428" t="s">
        <v>120</v>
      </c>
      <c r="X65" s="428" t="s">
        <v>120</v>
      </c>
      <c r="Y65" s="428" t="s">
        <v>120</v>
      </c>
      <c r="Z65" s="428" t="s">
        <v>120</v>
      </c>
      <c r="AA65" s="428" t="s">
        <v>120</v>
      </c>
      <c r="AB65" s="428" t="s">
        <v>120</v>
      </c>
      <c r="AC65" s="428" t="s">
        <v>120</v>
      </c>
      <c r="AD65" s="428" t="s">
        <v>120</v>
      </c>
      <c r="AE65" s="428" t="s">
        <v>120</v>
      </c>
      <c r="AF65" s="428" t="s">
        <v>120</v>
      </c>
      <c r="AG65" s="428" t="s">
        <v>120</v>
      </c>
      <c r="AH65" s="428" t="s">
        <v>120</v>
      </c>
      <c r="AI65" s="428" t="s">
        <v>120</v>
      </c>
      <c r="AJ65" s="494" t="s">
        <v>120</v>
      </c>
    </row>
    <row r="66" spans="1:36" ht="25.5" x14ac:dyDescent="0.2">
      <c r="A66" s="259"/>
      <c r="B66" s="272">
        <f>B63+0.1</f>
        <v>61.800000000000011</v>
      </c>
      <c r="C66" s="620" t="s">
        <v>623</v>
      </c>
      <c r="D66" s="621"/>
      <c r="E66" s="827"/>
      <c r="F66" s="622" t="s">
        <v>621</v>
      </c>
      <c r="G66" s="622">
        <v>2</v>
      </c>
      <c r="H66" s="416">
        <f t="shared" ref="H66:AJ66" si="24">SUM(H67:H68)</f>
        <v>0</v>
      </c>
      <c r="I66" s="424">
        <f t="shared" si="24"/>
        <v>0</v>
      </c>
      <c r="J66" s="424">
        <f t="shared" si="24"/>
        <v>0</v>
      </c>
      <c r="K66" s="424">
        <f t="shared" si="24"/>
        <v>0</v>
      </c>
      <c r="L66" s="417">
        <f t="shared" si="24"/>
        <v>0</v>
      </c>
      <c r="M66" s="417">
        <f t="shared" si="24"/>
        <v>0</v>
      </c>
      <c r="N66" s="417">
        <f t="shared" si="24"/>
        <v>0</v>
      </c>
      <c r="O66" s="417">
        <f t="shared" si="24"/>
        <v>0</v>
      </c>
      <c r="P66" s="417">
        <f t="shared" si="24"/>
        <v>0</v>
      </c>
      <c r="Q66" s="417">
        <f t="shared" si="24"/>
        <v>0</v>
      </c>
      <c r="R66" s="417">
        <f t="shared" si="24"/>
        <v>0</v>
      </c>
      <c r="S66" s="417">
        <f t="shared" si="24"/>
        <v>0</v>
      </c>
      <c r="T66" s="417">
        <f t="shared" si="24"/>
        <v>0</v>
      </c>
      <c r="U66" s="417">
        <f t="shared" si="24"/>
        <v>0</v>
      </c>
      <c r="V66" s="417">
        <f t="shared" si="24"/>
        <v>0</v>
      </c>
      <c r="W66" s="417">
        <f t="shared" si="24"/>
        <v>0</v>
      </c>
      <c r="X66" s="417">
        <f t="shared" si="24"/>
        <v>0</v>
      </c>
      <c r="Y66" s="417">
        <f t="shared" si="24"/>
        <v>0</v>
      </c>
      <c r="Z66" s="417">
        <f t="shared" si="24"/>
        <v>0</v>
      </c>
      <c r="AA66" s="417">
        <f t="shared" si="24"/>
        <v>0</v>
      </c>
      <c r="AB66" s="417">
        <f t="shared" si="24"/>
        <v>0</v>
      </c>
      <c r="AC66" s="417">
        <f t="shared" si="24"/>
        <v>0</v>
      </c>
      <c r="AD66" s="417">
        <f t="shared" si="24"/>
        <v>0</v>
      </c>
      <c r="AE66" s="417">
        <f t="shared" si="24"/>
        <v>0</v>
      </c>
      <c r="AF66" s="417">
        <f t="shared" si="24"/>
        <v>0</v>
      </c>
      <c r="AG66" s="417">
        <f t="shared" si="24"/>
        <v>0</v>
      </c>
      <c r="AH66" s="417">
        <f t="shared" si="24"/>
        <v>0</v>
      </c>
      <c r="AI66" s="417">
        <f t="shared" si="24"/>
        <v>0</v>
      </c>
      <c r="AJ66" s="417">
        <f t="shared" si="24"/>
        <v>0</v>
      </c>
    </row>
    <row r="67" spans="1:36" x14ac:dyDescent="0.2">
      <c r="A67" s="259"/>
      <c r="B67" s="273" t="s">
        <v>120</v>
      </c>
      <c r="C67" s="256"/>
      <c r="D67" s="256"/>
      <c r="E67" s="256"/>
      <c r="F67" s="257" t="s">
        <v>72</v>
      </c>
      <c r="G67" s="257">
        <v>2</v>
      </c>
      <c r="H67" s="416"/>
      <c r="I67" s="424"/>
      <c r="J67" s="424"/>
      <c r="K67" s="424"/>
      <c r="L67" s="433"/>
      <c r="M67" s="433"/>
      <c r="N67" s="433"/>
      <c r="O67" s="433"/>
      <c r="P67" s="433"/>
      <c r="Q67" s="433"/>
      <c r="R67" s="433"/>
      <c r="S67" s="433"/>
      <c r="T67" s="433"/>
      <c r="U67" s="433"/>
      <c r="V67" s="433"/>
      <c r="W67" s="433"/>
      <c r="X67" s="433"/>
      <c r="Y67" s="433"/>
      <c r="Z67" s="433"/>
      <c r="AA67" s="433"/>
      <c r="AB67" s="433"/>
      <c r="AC67" s="433"/>
      <c r="AD67" s="433"/>
      <c r="AE67" s="433"/>
      <c r="AF67" s="433"/>
      <c r="AG67" s="433"/>
      <c r="AH67" s="433"/>
      <c r="AI67" s="433"/>
      <c r="AJ67" s="493"/>
    </row>
    <row r="68" spans="1:36" x14ac:dyDescent="0.2">
      <c r="A68" s="259"/>
      <c r="B68" s="530" t="s">
        <v>120</v>
      </c>
      <c r="C68" s="426" t="s">
        <v>599</v>
      </c>
      <c r="D68" s="427" t="s">
        <v>120</v>
      </c>
      <c r="E68" s="427"/>
      <c r="F68" s="428" t="s">
        <v>120</v>
      </c>
      <c r="G68" s="428"/>
      <c r="H68" s="429" t="s">
        <v>120</v>
      </c>
      <c r="I68" s="430" t="s">
        <v>120</v>
      </c>
      <c r="J68" s="430" t="s">
        <v>120</v>
      </c>
      <c r="K68" s="430" t="s">
        <v>120</v>
      </c>
      <c r="L68" s="428" t="s">
        <v>120</v>
      </c>
      <c r="M68" s="428" t="s">
        <v>120</v>
      </c>
      <c r="N68" s="428" t="s">
        <v>120</v>
      </c>
      <c r="O68" s="428" t="s">
        <v>120</v>
      </c>
      <c r="P68" s="428" t="s">
        <v>120</v>
      </c>
      <c r="Q68" s="428" t="s">
        <v>120</v>
      </c>
      <c r="R68" s="428" t="s">
        <v>120</v>
      </c>
      <c r="S68" s="428" t="s">
        <v>120</v>
      </c>
      <c r="T68" s="428" t="s">
        <v>120</v>
      </c>
      <c r="U68" s="428" t="s">
        <v>120</v>
      </c>
      <c r="V68" s="428" t="s">
        <v>120</v>
      </c>
      <c r="W68" s="428" t="s">
        <v>120</v>
      </c>
      <c r="X68" s="428" t="s">
        <v>120</v>
      </c>
      <c r="Y68" s="428" t="s">
        <v>120</v>
      </c>
      <c r="Z68" s="428" t="s">
        <v>120</v>
      </c>
      <c r="AA68" s="428" t="s">
        <v>120</v>
      </c>
      <c r="AB68" s="428" t="s">
        <v>120</v>
      </c>
      <c r="AC68" s="428" t="s">
        <v>120</v>
      </c>
      <c r="AD68" s="428" t="s">
        <v>120</v>
      </c>
      <c r="AE68" s="428" t="s">
        <v>120</v>
      </c>
      <c r="AF68" s="428" t="s">
        <v>120</v>
      </c>
      <c r="AG68" s="428" t="s">
        <v>120</v>
      </c>
      <c r="AH68" s="428" t="s">
        <v>120</v>
      </c>
      <c r="AI68" s="428" t="s">
        <v>120</v>
      </c>
      <c r="AJ68" s="494" t="s">
        <v>120</v>
      </c>
    </row>
    <row r="69" spans="1:36" ht="25.5" x14ac:dyDescent="0.2">
      <c r="A69" s="259"/>
      <c r="B69" s="272">
        <f>B66+0.1</f>
        <v>61.900000000000013</v>
      </c>
      <c r="C69" s="620" t="s">
        <v>624</v>
      </c>
      <c r="D69" s="275"/>
      <c r="E69" s="828"/>
      <c r="F69" s="622" t="s">
        <v>621</v>
      </c>
      <c r="G69" s="622">
        <v>2</v>
      </c>
      <c r="H69" s="416">
        <f t="shared" ref="H69:AJ69" si="25">SUM(H70:H71)</f>
        <v>0</v>
      </c>
      <c r="I69" s="424">
        <f t="shared" si="25"/>
        <v>0</v>
      </c>
      <c r="J69" s="424">
        <f t="shared" si="25"/>
        <v>0</v>
      </c>
      <c r="K69" s="424">
        <f t="shared" si="25"/>
        <v>0</v>
      </c>
      <c r="L69" s="417">
        <f t="shared" si="25"/>
        <v>0</v>
      </c>
      <c r="M69" s="417">
        <f t="shared" si="25"/>
        <v>0</v>
      </c>
      <c r="N69" s="417">
        <f t="shared" si="25"/>
        <v>0</v>
      </c>
      <c r="O69" s="417">
        <f t="shared" si="25"/>
        <v>0</v>
      </c>
      <c r="P69" s="417">
        <f t="shared" si="25"/>
        <v>0</v>
      </c>
      <c r="Q69" s="417">
        <f t="shared" si="25"/>
        <v>0</v>
      </c>
      <c r="R69" s="417">
        <f t="shared" si="25"/>
        <v>0</v>
      </c>
      <c r="S69" s="417">
        <f t="shared" si="25"/>
        <v>0</v>
      </c>
      <c r="T69" s="417">
        <f t="shared" si="25"/>
        <v>0</v>
      </c>
      <c r="U69" s="417">
        <f t="shared" si="25"/>
        <v>0</v>
      </c>
      <c r="V69" s="417">
        <f t="shared" si="25"/>
        <v>0</v>
      </c>
      <c r="W69" s="417">
        <f t="shared" si="25"/>
        <v>0</v>
      </c>
      <c r="X69" s="417">
        <f t="shared" si="25"/>
        <v>0</v>
      </c>
      <c r="Y69" s="417">
        <f t="shared" si="25"/>
        <v>0</v>
      </c>
      <c r="Z69" s="417">
        <f t="shared" si="25"/>
        <v>0</v>
      </c>
      <c r="AA69" s="417">
        <f t="shared" si="25"/>
        <v>0</v>
      </c>
      <c r="AB69" s="417">
        <f t="shared" si="25"/>
        <v>0</v>
      </c>
      <c r="AC69" s="417">
        <f t="shared" si="25"/>
        <v>0</v>
      </c>
      <c r="AD69" s="417">
        <f t="shared" si="25"/>
        <v>0</v>
      </c>
      <c r="AE69" s="417">
        <f t="shared" si="25"/>
        <v>0</v>
      </c>
      <c r="AF69" s="417">
        <f t="shared" si="25"/>
        <v>0</v>
      </c>
      <c r="AG69" s="417">
        <f t="shared" si="25"/>
        <v>0</v>
      </c>
      <c r="AH69" s="417">
        <f t="shared" si="25"/>
        <v>0</v>
      </c>
      <c r="AI69" s="417">
        <f t="shared" si="25"/>
        <v>0</v>
      </c>
      <c r="AJ69" s="417">
        <f t="shared" si="25"/>
        <v>0</v>
      </c>
    </row>
    <row r="70" spans="1:36" x14ac:dyDescent="0.2">
      <c r="A70" s="259"/>
      <c r="B70" s="273" t="s">
        <v>120</v>
      </c>
      <c r="C70" s="256"/>
      <c r="D70" s="256"/>
      <c r="E70" s="256"/>
      <c r="F70" s="257" t="s">
        <v>72</v>
      </c>
      <c r="G70" s="257">
        <v>2</v>
      </c>
      <c r="H70" s="416"/>
      <c r="I70" s="424"/>
      <c r="J70" s="424"/>
      <c r="K70" s="424"/>
      <c r="L70" s="433"/>
      <c r="M70" s="433"/>
      <c r="N70" s="433"/>
      <c r="O70" s="433"/>
      <c r="P70" s="433"/>
      <c r="Q70" s="433"/>
      <c r="R70" s="433"/>
      <c r="S70" s="433"/>
      <c r="T70" s="433"/>
      <c r="U70" s="433"/>
      <c r="V70" s="433"/>
      <c r="W70" s="433"/>
      <c r="X70" s="433"/>
      <c r="Y70" s="433"/>
      <c r="Z70" s="433"/>
      <c r="AA70" s="433"/>
      <c r="AB70" s="433"/>
      <c r="AC70" s="433"/>
      <c r="AD70" s="433"/>
      <c r="AE70" s="433"/>
      <c r="AF70" s="433"/>
      <c r="AG70" s="433"/>
      <c r="AH70" s="433"/>
      <c r="AI70" s="433"/>
      <c r="AJ70" s="493"/>
    </row>
    <row r="71" spans="1:36" x14ac:dyDescent="0.2">
      <c r="A71" s="259"/>
      <c r="B71" s="530" t="s">
        <v>120</v>
      </c>
      <c r="C71" s="426" t="s">
        <v>599</v>
      </c>
      <c r="D71" s="427" t="s">
        <v>120</v>
      </c>
      <c r="E71" s="427"/>
      <c r="F71" s="428" t="s">
        <v>120</v>
      </c>
      <c r="G71" s="428"/>
      <c r="H71" s="429" t="s">
        <v>120</v>
      </c>
      <c r="I71" s="430" t="s">
        <v>120</v>
      </c>
      <c r="J71" s="430" t="s">
        <v>120</v>
      </c>
      <c r="K71" s="430" t="s">
        <v>120</v>
      </c>
      <c r="L71" s="428" t="s">
        <v>120</v>
      </c>
      <c r="M71" s="428" t="s">
        <v>120</v>
      </c>
      <c r="N71" s="428" t="s">
        <v>120</v>
      </c>
      <c r="O71" s="428" t="s">
        <v>120</v>
      </c>
      <c r="P71" s="428" t="s">
        <v>120</v>
      </c>
      <c r="Q71" s="428" t="s">
        <v>120</v>
      </c>
      <c r="R71" s="428" t="s">
        <v>120</v>
      </c>
      <c r="S71" s="428" t="s">
        <v>120</v>
      </c>
      <c r="T71" s="428" t="s">
        <v>120</v>
      </c>
      <c r="U71" s="428" t="s">
        <v>120</v>
      </c>
      <c r="V71" s="428" t="s">
        <v>120</v>
      </c>
      <c r="W71" s="428" t="s">
        <v>120</v>
      </c>
      <c r="X71" s="428" t="s">
        <v>120</v>
      </c>
      <c r="Y71" s="428" t="s">
        <v>120</v>
      </c>
      <c r="Z71" s="428" t="s">
        <v>120</v>
      </c>
      <c r="AA71" s="428" t="s">
        <v>120</v>
      </c>
      <c r="AB71" s="428" t="s">
        <v>120</v>
      </c>
      <c r="AC71" s="428" t="s">
        <v>120</v>
      </c>
      <c r="AD71" s="428" t="s">
        <v>120</v>
      </c>
      <c r="AE71" s="428" t="s">
        <v>120</v>
      </c>
      <c r="AF71" s="428" t="s">
        <v>120</v>
      </c>
      <c r="AG71" s="428" t="s">
        <v>120</v>
      </c>
      <c r="AH71" s="428" t="s">
        <v>120</v>
      </c>
      <c r="AI71" s="428" t="s">
        <v>120</v>
      </c>
      <c r="AJ71" s="494" t="s">
        <v>120</v>
      </c>
    </row>
    <row r="72" spans="1:36" ht="25.5" x14ac:dyDescent="0.2">
      <c r="A72" s="259"/>
      <c r="B72" s="276">
        <f>B45</f>
        <v>61.1</v>
      </c>
      <c r="C72" s="620" t="s">
        <v>625</v>
      </c>
      <c r="D72" s="621"/>
      <c r="E72" s="827"/>
      <c r="F72" s="622" t="s">
        <v>621</v>
      </c>
      <c r="G72" s="622">
        <v>2</v>
      </c>
      <c r="H72" s="416">
        <f t="shared" ref="H72:AJ72" si="26">SUM(H73:H74)</f>
        <v>0</v>
      </c>
      <c r="I72" s="424">
        <f t="shared" si="26"/>
        <v>0</v>
      </c>
      <c r="J72" s="424">
        <f t="shared" si="26"/>
        <v>0</v>
      </c>
      <c r="K72" s="424">
        <f t="shared" si="26"/>
        <v>0</v>
      </c>
      <c r="L72" s="417">
        <f t="shared" si="26"/>
        <v>0</v>
      </c>
      <c r="M72" s="417">
        <f t="shared" si="26"/>
        <v>0</v>
      </c>
      <c r="N72" s="417">
        <f t="shared" si="26"/>
        <v>0</v>
      </c>
      <c r="O72" s="417">
        <f t="shared" si="26"/>
        <v>0</v>
      </c>
      <c r="P72" s="417">
        <f t="shared" si="26"/>
        <v>0</v>
      </c>
      <c r="Q72" s="417">
        <f t="shared" si="26"/>
        <v>0</v>
      </c>
      <c r="R72" s="417">
        <f t="shared" si="26"/>
        <v>0</v>
      </c>
      <c r="S72" s="417">
        <f t="shared" si="26"/>
        <v>0</v>
      </c>
      <c r="T72" s="417">
        <f t="shared" si="26"/>
        <v>0</v>
      </c>
      <c r="U72" s="417">
        <f t="shared" si="26"/>
        <v>0</v>
      </c>
      <c r="V72" s="417">
        <f t="shared" si="26"/>
        <v>0</v>
      </c>
      <c r="W72" s="417">
        <f t="shared" si="26"/>
        <v>0</v>
      </c>
      <c r="X72" s="417">
        <f t="shared" si="26"/>
        <v>0</v>
      </c>
      <c r="Y72" s="417">
        <f t="shared" si="26"/>
        <v>0</v>
      </c>
      <c r="Z72" s="417">
        <f t="shared" si="26"/>
        <v>0</v>
      </c>
      <c r="AA72" s="417">
        <f t="shared" si="26"/>
        <v>0</v>
      </c>
      <c r="AB72" s="417">
        <f t="shared" si="26"/>
        <v>0</v>
      </c>
      <c r="AC72" s="417">
        <f t="shared" si="26"/>
        <v>0</v>
      </c>
      <c r="AD72" s="417">
        <f t="shared" si="26"/>
        <v>0</v>
      </c>
      <c r="AE72" s="417">
        <f t="shared" si="26"/>
        <v>0</v>
      </c>
      <c r="AF72" s="417">
        <f t="shared" si="26"/>
        <v>0</v>
      </c>
      <c r="AG72" s="417">
        <f t="shared" si="26"/>
        <v>0</v>
      </c>
      <c r="AH72" s="417">
        <f t="shared" si="26"/>
        <v>0</v>
      </c>
      <c r="AI72" s="417">
        <f t="shared" si="26"/>
        <v>0</v>
      </c>
      <c r="AJ72" s="417">
        <f t="shared" si="26"/>
        <v>0</v>
      </c>
    </row>
    <row r="73" spans="1:36" x14ac:dyDescent="0.2">
      <c r="A73" s="259"/>
      <c r="B73" s="273" t="s">
        <v>120</v>
      </c>
      <c r="C73" s="256"/>
      <c r="D73" s="256"/>
      <c r="E73" s="256"/>
      <c r="F73" s="257" t="s">
        <v>72</v>
      </c>
      <c r="G73" s="257">
        <v>2</v>
      </c>
      <c r="H73" s="416"/>
      <c r="I73" s="424"/>
      <c r="J73" s="424"/>
      <c r="K73" s="424"/>
      <c r="L73" s="433"/>
      <c r="M73" s="433"/>
      <c r="N73" s="433"/>
      <c r="O73" s="433"/>
      <c r="P73" s="433"/>
      <c r="Q73" s="433"/>
      <c r="R73" s="433"/>
      <c r="S73" s="433"/>
      <c r="T73" s="433"/>
      <c r="U73" s="433"/>
      <c r="V73" s="433"/>
      <c r="W73" s="433"/>
      <c r="X73" s="433"/>
      <c r="Y73" s="433"/>
      <c r="Z73" s="433"/>
      <c r="AA73" s="433"/>
      <c r="AB73" s="433"/>
      <c r="AC73" s="433"/>
      <c r="AD73" s="433"/>
      <c r="AE73" s="433"/>
      <c r="AF73" s="433"/>
      <c r="AG73" s="433"/>
      <c r="AH73" s="433"/>
      <c r="AI73" s="433"/>
      <c r="AJ73" s="493"/>
    </row>
    <row r="74" spans="1:36" ht="15.75" thickBot="1" x14ac:dyDescent="0.25">
      <c r="A74" s="259"/>
      <c r="B74" s="623" t="s">
        <v>120</v>
      </c>
      <c r="C74" s="426" t="s">
        <v>599</v>
      </c>
      <c r="D74" s="427" t="s">
        <v>120</v>
      </c>
      <c r="E74" s="829"/>
      <c r="F74" s="624" t="s">
        <v>120</v>
      </c>
      <c r="G74" s="624"/>
      <c r="H74" s="625" t="s">
        <v>120</v>
      </c>
      <c r="I74" s="626" t="s">
        <v>120</v>
      </c>
      <c r="J74" s="626" t="s">
        <v>120</v>
      </c>
      <c r="K74" s="626" t="s">
        <v>120</v>
      </c>
      <c r="L74" s="624" t="s">
        <v>120</v>
      </c>
      <c r="M74" s="624" t="s">
        <v>120</v>
      </c>
      <c r="N74" s="624" t="s">
        <v>120</v>
      </c>
      <c r="O74" s="624" t="s">
        <v>120</v>
      </c>
      <c r="P74" s="624" t="s">
        <v>120</v>
      </c>
      <c r="Q74" s="624" t="s">
        <v>120</v>
      </c>
      <c r="R74" s="624" t="s">
        <v>120</v>
      </c>
      <c r="S74" s="624" t="s">
        <v>120</v>
      </c>
      <c r="T74" s="624" t="s">
        <v>120</v>
      </c>
      <c r="U74" s="624" t="s">
        <v>120</v>
      </c>
      <c r="V74" s="624" t="s">
        <v>120</v>
      </c>
      <c r="W74" s="624" t="s">
        <v>120</v>
      </c>
      <c r="X74" s="624" t="s">
        <v>120</v>
      </c>
      <c r="Y74" s="624" t="s">
        <v>120</v>
      </c>
      <c r="Z74" s="624" t="s">
        <v>120</v>
      </c>
      <c r="AA74" s="624" t="s">
        <v>120</v>
      </c>
      <c r="AB74" s="624" t="s">
        <v>120</v>
      </c>
      <c r="AC74" s="624" t="s">
        <v>120</v>
      </c>
      <c r="AD74" s="624" t="s">
        <v>120</v>
      </c>
      <c r="AE74" s="624" t="s">
        <v>120</v>
      </c>
      <c r="AF74" s="624" t="s">
        <v>120</v>
      </c>
      <c r="AG74" s="624" t="s">
        <v>120</v>
      </c>
      <c r="AH74" s="624" t="s">
        <v>120</v>
      </c>
      <c r="AI74" s="624" t="s">
        <v>120</v>
      </c>
      <c r="AJ74" s="627" t="s">
        <v>120</v>
      </c>
    </row>
    <row r="75" spans="1:36" x14ac:dyDescent="0.2">
      <c r="A75" s="259"/>
      <c r="B75" s="251"/>
      <c r="C75" s="259"/>
      <c r="D75" s="277"/>
      <c r="E75" s="277"/>
      <c r="F75" s="239"/>
      <c r="G75" s="239"/>
      <c r="H75" s="239"/>
      <c r="I75" s="278"/>
      <c r="J75" s="278"/>
      <c r="K75" s="278"/>
      <c r="L75" s="278"/>
      <c r="M75" s="278"/>
      <c r="N75" s="278"/>
      <c r="O75" s="278"/>
      <c r="P75" s="278"/>
      <c r="Q75" s="278"/>
      <c r="R75" s="278"/>
      <c r="S75" s="278"/>
      <c r="T75" s="278"/>
      <c r="U75" s="278"/>
      <c r="V75" s="278"/>
      <c r="W75" s="278"/>
      <c r="X75" s="278"/>
      <c r="Y75" s="278"/>
      <c r="Z75" s="278"/>
      <c r="AA75" s="278"/>
      <c r="AB75" s="278"/>
      <c r="AC75" s="278"/>
      <c r="AD75" s="278"/>
      <c r="AE75" s="278"/>
      <c r="AF75" s="278"/>
      <c r="AG75" s="278"/>
      <c r="AH75" s="278"/>
      <c r="AI75" s="278"/>
      <c r="AJ75" s="278"/>
    </row>
    <row r="76" spans="1:36" x14ac:dyDescent="0.2">
      <c r="A76" s="259"/>
      <c r="B76" s="251"/>
      <c r="C76" s="156" t="str">
        <f>'TITLE PAGE'!B9</f>
        <v>Company:</v>
      </c>
      <c r="D76" s="279" t="str">
        <f>'TITLE PAGE'!D9</f>
        <v>Dŵr Cymru Welsh Water</v>
      </c>
      <c r="E76" s="830"/>
      <c r="F76" s="239"/>
      <c r="G76" s="239"/>
      <c r="H76" s="239"/>
      <c r="I76" s="278"/>
      <c r="J76" s="278"/>
      <c r="K76" s="278"/>
      <c r="L76" s="278"/>
      <c r="M76" s="278"/>
      <c r="N76" s="278"/>
      <c r="O76" s="278"/>
      <c r="P76" s="278"/>
      <c r="Q76" s="278"/>
      <c r="R76" s="278"/>
      <c r="S76" s="278"/>
      <c r="T76" s="278"/>
      <c r="U76" s="278"/>
      <c r="V76" s="278"/>
      <c r="W76" s="278"/>
      <c r="X76" s="278"/>
      <c r="Y76" s="278"/>
      <c r="Z76" s="278"/>
      <c r="AA76" s="278"/>
      <c r="AB76" s="278"/>
      <c r="AC76" s="278"/>
      <c r="AD76" s="278"/>
      <c r="AE76" s="278"/>
      <c r="AF76" s="278"/>
      <c r="AG76" s="278"/>
      <c r="AH76" s="278"/>
      <c r="AI76" s="278"/>
      <c r="AJ76" s="278"/>
    </row>
    <row r="77" spans="1:36" x14ac:dyDescent="0.2">
      <c r="A77" s="259"/>
      <c r="B77" s="251"/>
      <c r="C77" s="160" t="str">
        <f>'TITLE PAGE'!B10</f>
        <v>Resource Zone Name:</v>
      </c>
      <c r="D77" s="165" t="str">
        <f>'TITLE PAGE'!D10</f>
        <v>Whitbourne</v>
      </c>
      <c r="E77" s="830"/>
      <c r="F77" s="239"/>
      <c r="G77" s="239"/>
      <c r="H77" s="239"/>
      <c r="I77" s="278"/>
      <c r="J77" s="278"/>
      <c r="K77" s="278"/>
      <c r="L77" s="278"/>
      <c r="M77" s="278"/>
      <c r="N77" s="278"/>
      <c r="O77" s="278"/>
      <c r="P77" s="278"/>
      <c r="Q77" s="278"/>
      <c r="R77" s="278"/>
      <c r="S77" s="278"/>
      <c r="T77" s="278"/>
      <c r="U77" s="278"/>
      <c r="V77" s="278"/>
      <c r="W77" s="278"/>
      <c r="X77" s="278"/>
      <c r="Y77" s="278"/>
      <c r="Z77" s="278"/>
      <c r="AA77" s="278"/>
      <c r="AB77" s="278"/>
      <c r="AC77" s="278"/>
      <c r="AD77" s="278"/>
      <c r="AE77" s="278"/>
      <c r="AF77" s="278"/>
      <c r="AG77" s="278"/>
      <c r="AH77" s="278"/>
      <c r="AI77" s="278"/>
      <c r="AJ77" s="278"/>
    </row>
    <row r="78" spans="1:36" x14ac:dyDescent="0.2">
      <c r="A78" s="259"/>
      <c r="B78" s="251"/>
      <c r="C78" s="160" t="str">
        <f>'TITLE PAGE'!B11</f>
        <v>Resource Zone Number:</v>
      </c>
      <c r="D78" s="165">
        <f>'TITLE PAGE'!D11</f>
        <v>8111</v>
      </c>
      <c r="E78" s="830"/>
      <c r="F78" s="239"/>
      <c r="G78" s="239"/>
      <c r="H78" s="239"/>
      <c r="I78" s="278"/>
      <c r="J78" s="278"/>
      <c r="K78" s="278"/>
      <c r="L78" s="278"/>
      <c r="M78" s="278"/>
      <c r="N78" s="278"/>
      <c r="O78" s="278"/>
      <c r="P78" s="278"/>
      <c r="Q78" s="278"/>
      <c r="R78" s="278"/>
      <c r="S78" s="278"/>
      <c r="T78" s="278"/>
      <c r="U78" s="278"/>
      <c r="V78" s="278"/>
      <c r="W78" s="278"/>
      <c r="X78" s="278"/>
      <c r="Y78" s="278"/>
      <c r="Z78" s="278"/>
      <c r="AA78" s="278"/>
      <c r="AB78" s="278"/>
      <c r="AC78" s="278"/>
      <c r="AD78" s="278"/>
      <c r="AE78" s="278"/>
      <c r="AF78" s="278"/>
      <c r="AG78" s="278"/>
      <c r="AH78" s="278"/>
      <c r="AI78" s="278"/>
      <c r="AJ78" s="278"/>
    </row>
    <row r="79" spans="1:36" x14ac:dyDescent="0.2">
      <c r="A79" s="259"/>
      <c r="B79" s="251"/>
      <c r="C79" s="160" t="str">
        <f>'TITLE PAGE'!B12</f>
        <v xml:space="preserve">Planning Scenario Name:                                                                     </v>
      </c>
      <c r="D79" s="165" t="str">
        <f>'TITLE PAGE'!D12</f>
        <v>Dry Year Annual Average</v>
      </c>
      <c r="E79" s="830"/>
      <c r="F79" s="239"/>
      <c r="G79" s="239"/>
      <c r="H79" s="239"/>
      <c r="I79" s="278"/>
      <c r="J79" s="278"/>
      <c r="K79" s="278"/>
      <c r="L79" s="278"/>
      <c r="M79" s="278"/>
      <c r="N79" s="278"/>
      <c r="O79" s="278"/>
      <c r="P79" s="278"/>
      <c r="Q79" s="278"/>
      <c r="R79" s="278"/>
      <c r="S79" s="278"/>
      <c r="T79" s="278"/>
      <c r="U79" s="278"/>
      <c r="V79" s="278"/>
      <c r="W79" s="278"/>
      <c r="X79" s="278"/>
      <c r="Y79" s="278"/>
      <c r="Z79" s="278"/>
      <c r="AA79" s="278"/>
      <c r="AB79" s="278"/>
      <c r="AC79" s="278"/>
      <c r="AD79" s="278"/>
      <c r="AE79" s="278"/>
      <c r="AF79" s="278"/>
      <c r="AG79" s="278"/>
      <c r="AH79" s="278"/>
      <c r="AI79" s="278"/>
      <c r="AJ79" s="278"/>
    </row>
    <row r="80" spans="1:36" x14ac:dyDescent="0.2">
      <c r="A80" s="259"/>
      <c r="B80" s="259"/>
      <c r="C80" s="168" t="str">
        <f>'TITLE PAGE'!B13</f>
        <v xml:space="preserve">Chosen Level of Service:  </v>
      </c>
      <c r="D80" s="280" t="str">
        <f>'TITLE PAGE'!D13</f>
        <v>1 in 20</v>
      </c>
      <c r="E80" s="830"/>
      <c r="F80" s="239"/>
      <c r="G80" s="239"/>
      <c r="H80" s="239"/>
      <c r="I80" s="259"/>
      <c r="J80" s="259"/>
      <c r="K80" s="259"/>
      <c r="L80" s="259"/>
      <c r="M80" s="259"/>
      <c r="N80" s="259"/>
      <c r="O80" s="259"/>
      <c r="P80" s="259"/>
      <c r="Q80" s="259"/>
      <c r="R80" s="259"/>
      <c r="S80" s="259"/>
      <c r="T80" s="259"/>
      <c r="U80" s="259"/>
      <c r="V80" s="259"/>
      <c r="W80" s="259"/>
      <c r="X80" s="259"/>
      <c r="Y80" s="259"/>
      <c r="Z80" s="259"/>
      <c r="AA80" s="259"/>
      <c r="AB80" s="259"/>
      <c r="AC80" s="259"/>
      <c r="AD80" s="259"/>
      <c r="AE80" s="259"/>
      <c r="AF80" s="259"/>
      <c r="AG80" s="259"/>
      <c r="AH80" s="259"/>
      <c r="AI80" s="259"/>
      <c r="AJ80" s="259"/>
    </row>
    <row r="81" spans="1:36" x14ac:dyDescent="0.2">
      <c r="A81" s="259"/>
      <c r="B81" s="259"/>
      <c r="C81" s="259"/>
      <c r="D81" s="259"/>
      <c r="E81" s="259"/>
      <c r="F81" s="239"/>
      <c r="G81" s="239"/>
      <c r="H81" s="239"/>
      <c r="I81" s="259"/>
      <c r="J81" s="259"/>
      <c r="K81" s="259"/>
      <c r="L81" s="259"/>
      <c r="M81" s="259"/>
      <c r="N81" s="259"/>
      <c r="O81" s="259"/>
      <c r="P81" s="259"/>
      <c r="Q81" s="259"/>
      <c r="R81" s="259"/>
      <c r="S81" s="259"/>
      <c r="T81" s="259"/>
      <c r="U81" s="259"/>
      <c r="V81" s="259"/>
      <c r="W81" s="259"/>
      <c r="X81" s="259"/>
      <c r="Y81" s="259"/>
      <c r="Z81" s="259"/>
      <c r="AA81" s="259"/>
      <c r="AB81" s="259"/>
      <c r="AC81" s="259"/>
      <c r="AD81" s="259"/>
      <c r="AE81" s="259"/>
      <c r="AF81" s="259"/>
      <c r="AG81" s="259"/>
      <c r="AH81" s="259"/>
      <c r="AI81" s="259"/>
      <c r="AJ81" s="259"/>
    </row>
  </sheetData>
  <mergeCells count="1">
    <mergeCell ref="H2:AJ2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zoomScale="75" zoomScaleNormal="75" workbookViewId="0">
      <selection activeCell="H27" sqref="H27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</cols>
  <sheetData>
    <row r="1" spans="1:41" ht="18.75" thickBot="1" x14ac:dyDescent="0.25">
      <c r="A1" s="186"/>
      <c r="B1" s="178"/>
      <c r="C1" s="179" t="s">
        <v>626</v>
      </c>
      <c r="D1" s="213"/>
      <c r="E1" s="281"/>
      <c r="F1" s="182"/>
      <c r="G1" s="182"/>
      <c r="H1" s="182"/>
      <c r="I1" s="182"/>
      <c r="J1" s="183"/>
      <c r="K1" s="183"/>
      <c r="L1" s="282"/>
      <c r="M1" s="183"/>
      <c r="N1" s="183"/>
      <c r="O1" s="183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6"/>
      <c r="AI1" s="184"/>
      <c r="AJ1" s="184"/>
      <c r="AK1" s="184"/>
      <c r="AL1" s="184"/>
      <c r="AM1" s="186"/>
      <c r="AN1" s="184"/>
      <c r="AO1" s="184"/>
    </row>
    <row r="2" spans="1:41" ht="32.25" thickBot="1" x14ac:dyDescent="0.25">
      <c r="A2" s="188"/>
      <c r="B2" s="188"/>
      <c r="C2" s="283" t="s">
        <v>594</v>
      </c>
      <c r="D2" s="190" t="s">
        <v>136</v>
      </c>
      <c r="E2" s="284" t="s">
        <v>110</v>
      </c>
      <c r="F2" s="190" t="s">
        <v>137</v>
      </c>
      <c r="G2" s="190" t="s">
        <v>186</v>
      </c>
      <c r="H2" s="218" t="str">
        <f>'TITLE PAGE'!D14</f>
        <v>2015-16</v>
      </c>
      <c r="I2" s="285" t="str">
        <f>'WRZ summary'!E5</f>
        <v>For info 2017-18</v>
      </c>
      <c r="J2" s="285" t="str">
        <f>'WRZ summary'!F5</f>
        <v>For info 2018-19</v>
      </c>
      <c r="K2" s="285" t="str">
        <f>'WRZ summary'!G5</f>
        <v>For info 2019-20</v>
      </c>
      <c r="L2" s="219" t="str">
        <f>'WRZ summary'!H5</f>
        <v>2020-21</v>
      </c>
      <c r="M2" s="219" t="str">
        <f>'WRZ summary'!I5</f>
        <v>2021-22</v>
      </c>
      <c r="N2" s="219" t="str">
        <f>'WRZ summary'!J5</f>
        <v>2022-23</v>
      </c>
      <c r="O2" s="219" t="str">
        <f>'WRZ summary'!K5</f>
        <v>2023-24</v>
      </c>
      <c r="P2" s="219" t="str">
        <f>'WRZ summary'!L5</f>
        <v>2024-25</v>
      </c>
      <c r="Q2" s="219" t="str">
        <f>'WRZ summary'!M5</f>
        <v>2025-26</v>
      </c>
      <c r="R2" s="219" t="str">
        <f>'WRZ summary'!N5</f>
        <v>2026-27</v>
      </c>
      <c r="S2" s="219" t="str">
        <f>'WRZ summary'!O5</f>
        <v>2027-28</v>
      </c>
      <c r="T2" s="219" t="str">
        <f>'WRZ summary'!P5</f>
        <v>2028-29</v>
      </c>
      <c r="U2" s="219" t="str">
        <f>'WRZ summary'!Q5</f>
        <v>2029-30</v>
      </c>
      <c r="V2" s="219" t="str">
        <f>'WRZ summary'!R5</f>
        <v>2030-31</v>
      </c>
      <c r="W2" s="219" t="str">
        <f>'WRZ summary'!S5</f>
        <v>2031-32</v>
      </c>
      <c r="X2" s="219" t="str">
        <f>'WRZ summary'!T5</f>
        <v>2032-33</v>
      </c>
      <c r="Y2" s="219" t="str">
        <f>'WRZ summary'!U5</f>
        <v>2033-34</v>
      </c>
      <c r="Z2" s="219" t="str">
        <f>'WRZ summary'!V5</f>
        <v>2034-35</v>
      </c>
      <c r="AA2" s="219" t="str">
        <f>'WRZ summary'!W5</f>
        <v>2035-36</v>
      </c>
      <c r="AB2" s="219" t="str">
        <f>'WRZ summary'!X5</f>
        <v>2036-37</v>
      </c>
      <c r="AC2" s="219" t="str">
        <f>'WRZ summary'!Y5</f>
        <v>2037-38</v>
      </c>
      <c r="AD2" s="219" t="str">
        <f>'WRZ summary'!Z5</f>
        <v>2038-39</v>
      </c>
      <c r="AE2" s="219" t="str">
        <f>'WRZ summary'!AA5</f>
        <v>2039-40</v>
      </c>
      <c r="AF2" s="219" t="str">
        <f>'WRZ summary'!AB5</f>
        <v>2040-41</v>
      </c>
      <c r="AG2" s="219" t="str">
        <f>'WRZ summary'!AC5</f>
        <v>2041-42</v>
      </c>
      <c r="AH2" s="219" t="str">
        <f>'WRZ summary'!AD5</f>
        <v>2042-43</v>
      </c>
      <c r="AI2" s="219" t="str">
        <f>'WRZ summary'!AE5</f>
        <v>2043-44</v>
      </c>
      <c r="AJ2" s="195" t="str">
        <f>'WRZ summary'!AF5</f>
        <v>2044-45</v>
      </c>
      <c r="AK2" s="195" t="str">
        <f>'WRZ summary'!AG5</f>
        <v>2045-46</v>
      </c>
      <c r="AL2" s="195" t="str">
        <f>'WRZ summary'!AH5</f>
        <v>2046-47</v>
      </c>
      <c r="AM2" s="195" t="str">
        <f>'WRZ summary'!AI5</f>
        <v>2047-48</v>
      </c>
      <c r="AN2" s="195" t="str">
        <f>'WRZ summary'!AJ5</f>
        <v>2048-49</v>
      </c>
      <c r="AO2" s="195" t="str">
        <f>'WRZ summary'!AK5</f>
        <v>2049-50</v>
      </c>
    </row>
    <row r="3" spans="1:41" ht="15.75" thickBot="1" x14ac:dyDescent="0.25">
      <c r="A3" s="177"/>
      <c r="B3" s="971" t="s">
        <v>141</v>
      </c>
      <c r="C3" s="286" t="s">
        <v>627</v>
      </c>
      <c r="D3" s="483" t="s">
        <v>628</v>
      </c>
      <c r="E3" s="858" t="s">
        <v>139</v>
      </c>
      <c r="F3" s="287" t="s">
        <v>72</v>
      </c>
      <c r="G3" s="287">
        <v>2</v>
      </c>
      <c r="H3" s="484">
        <f>'2. BL Supply'!H3</f>
        <v>4.8878383561643837</v>
      </c>
      <c r="I3" s="425">
        <f>'2. BL Supply'!I3</f>
        <v>4.8629827740212717</v>
      </c>
      <c r="J3" s="425">
        <f>'2. BL Supply'!J3</f>
        <v>4.8568666633148494</v>
      </c>
      <c r="K3" s="425">
        <f>'2. BL Supply'!K3</f>
        <v>4.8503679077886908</v>
      </c>
      <c r="L3" s="417">
        <f>'2. BL Supply'!L3</f>
        <v>4.8429478747037322</v>
      </c>
      <c r="M3" s="417">
        <f>'2. BL Supply'!M3</f>
        <v>4.834441243132682</v>
      </c>
      <c r="N3" s="417">
        <f>'2. BL Supply'!N3</f>
        <v>4.8337176707653784</v>
      </c>
      <c r="O3" s="417">
        <f>'2. BL Supply'!O3</f>
        <v>4.829067021087476</v>
      </c>
      <c r="P3" s="417">
        <f>'2. BL Supply'!P3</f>
        <v>4.8124794913677214</v>
      </c>
      <c r="Q3" s="417">
        <f>'2. BL Supply'!Q3</f>
        <v>4.7931303045613651</v>
      </c>
      <c r="R3" s="417">
        <f>'2. BL Supply'!R3</f>
        <v>4.759472541935815</v>
      </c>
      <c r="S3" s="417">
        <f>'2. BL Supply'!S3</f>
        <v>4.7397321140498443</v>
      </c>
      <c r="T3" s="417">
        <f>'2. BL Supply'!T3</f>
        <v>4.7120666689316542</v>
      </c>
      <c r="U3" s="417">
        <f>'2. BL Supply'!U3</f>
        <v>4.6839002718900309</v>
      </c>
      <c r="V3" s="417">
        <f>'2. BL Supply'!V3</f>
        <v>4.6360929079633584</v>
      </c>
      <c r="W3" s="417">
        <f>'2. BL Supply'!W3</f>
        <v>4.5881306734752485</v>
      </c>
      <c r="X3" s="417">
        <f>'2. BL Supply'!X3</f>
        <v>4.5407729466671514</v>
      </c>
      <c r="Y3" s="417">
        <f>'2. BL Supply'!Y3</f>
        <v>4.4942521944229048</v>
      </c>
      <c r="Z3" s="417">
        <f>'2. BL Supply'!Z3</f>
        <v>4.4481927902898164</v>
      </c>
      <c r="AA3" s="417">
        <f>'2. BL Supply'!AA3</f>
        <v>4.4136287431402357</v>
      </c>
      <c r="AB3" s="417">
        <f>'2. BL Supply'!AB3</f>
        <v>4.3787490024350637</v>
      </c>
      <c r="AC3" s="417">
        <f>'2. BL Supply'!AC3</f>
        <v>4.3434701902136901</v>
      </c>
      <c r="AD3" s="417">
        <f>'2. BL Supply'!AD3</f>
        <v>4.3077907504006649</v>
      </c>
      <c r="AE3" s="417">
        <f>'2. BL Supply'!AE3</f>
        <v>4.2718250227927994</v>
      </c>
      <c r="AF3" s="417">
        <f>'2. BL Supply'!AF3</f>
        <v>4.2355779155925424</v>
      </c>
      <c r="AG3" s="417">
        <f>'2. BL Supply'!AG3</f>
        <v>4.1990527057156175</v>
      </c>
      <c r="AH3" s="417">
        <f>'2. BL Supply'!AH3</f>
        <v>4.1622569998264964</v>
      </c>
      <c r="AI3" s="417">
        <f>'2. BL Supply'!AI3</f>
        <v>4.1252559288203257</v>
      </c>
      <c r="AJ3" s="417">
        <f>'2. BL Supply'!AJ3</f>
        <v>4.0880399998770622</v>
      </c>
      <c r="AK3" s="417">
        <f>'2. BL Supply'!AK3</f>
        <v>4.0511400628859962</v>
      </c>
      <c r="AL3" s="417">
        <f>'2. BL Supply'!AL3</f>
        <v>4.0143077976519432</v>
      </c>
      <c r="AM3" s="417">
        <f>'2. BL Supply'!AM3</f>
        <v>3.9773967804185837</v>
      </c>
      <c r="AN3" s="417">
        <f>'2. BL Supply'!AN3</f>
        <v>3.9402324369043233</v>
      </c>
      <c r="AO3" s="417">
        <f>'2. BL Supply'!AO3</f>
        <v>3.9028224270555052</v>
      </c>
    </row>
    <row r="4" spans="1:41" x14ac:dyDescent="0.2">
      <c r="A4" s="177"/>
      <c r="B4" s="972"/>
      <c r="C4" s="288" t="s">
        <v>629</v>
      </c>
      <c r="D4" s="415" t="s">
        <v>630</v>
      </c>
      <c r="E4" s="289" t="s">
        <v>631</v>
      </c>
      <c r="F4" s="290" t="s">
        <v>72</v>
      </c>
      <c r="G4" s="290">
        <v>2</v>
      </c>
      <c r="H4" s="416">
        <f>'2. BL Supply'!H4+'6. Preferred (Scenario Yr)'!H8</f>
        <v>0</v>
      </c>
      <c r="I4" s="425">
        <f>'2. BL Supply'!I4+'6. Preferred (Scenario Yr)'!I8</f>
        <v>0</v>
      </c>
      <c r="J4" s="425">
        <f>'2. BL Supply'!J4+'6. Preferred (Scenario Yr)'!J8</f>
        <v>0</v>
      </c>
      <c r="K4" s="425">
        <f>'2. BL Supply'!K4+'6. Preferred (Scenario Yr)'!K8</f>
        <v>0</v>
      </c>
      <c r="L4" s="417">
        <f>'2. BL Supply'!L4+'6. Preferred (Scenario Yr)'!L8</f>
        <v>0</v>
      </c>
      <c r="M4" s="417">
        <f>'2. BL Supply'!M4+'6. Preferred (Scenario Yr)'!M8</f>
        <v>0</v>
      </c>
      <c r="N4" s="417">
        <f>'2. BL Supply'!N4+'6. Preferred (Scenario Yr)'!N8</f>
        <v>0</v>
      </c>
      <c r="O4" s="417">
        <f>'2. BL Supply'!O4+'6. Preferred (Scenario Yr)'!O8</f>
        <v>0</v>
      </c>
      <c r="P4" s="417">
        <f>'2. BL Supply'!P4+'6. Preferred (Scenario Yr)'!P8</f>
        <v>0</v>
      </c>
      <c r="Q4" s="417">
        <f>'2. BL Supply'!Q4+'6. Preferred (Scenario Yr)'!Q8</f>
        <v>0</v>
      </c>
      <c r="R4" s="417">
        <f>'2. BL Supply'!R4+'6. Preferred (Scenario Yr)'!R8</f>
        <v>0</v>
      </c>
      <c r="S4" s="417">
        <f>'2. BL Supply'!S4+'6. Preferred (Scenario Yr)'!S8</f>
        <v>0</v>
      </c>
      <c r="T4" s="417">
        <f>'2. BL Supply'!T4+'6. Preferred (Scenario Yr)'!T8</f>
        <v>0</v>
      </c>
      <c r="U4" s="417">
        <f>'2. BL Supply'!U4+'6. Preferred (Scenario Yr)'!U8</f>
        <v>0</v>
      </c>
      <c r="V4" s="417">
        <f>'2. BL Supply'!V4+'6. Preferred (Scenario Yr)'!V8</f>
        <v>0</v>
      </c>
      <c r="W4" s="417">
        <f>'2. BL Supply'!W4+'6. Preferred (Scenario Yr)'!W8</f>
        <v>0</v>
      </c>
      <c r="X4" s="417">
        <f>'2. BL Supply'!X4+'6. Preferred (Scenario Yr)'!X8</f>
        <v>0</v>
      </c>
      <c r="Y4" s="417">
        <f>'2. BL Supply'!Y4+'6. Preferred (Scenario Yr)'!Y8</f>
        <v>0</v>
      </c>
      <c r="Z4" s="417">
        <f>'2. BL Supply'!Z4+'6. Preferred (Scenario Yr)'!Z8</f>
        <v>0</v>
      </c>
      <c r="AA4" s="417">
        <f>'2. BL Supply'!AA4+'6. Preferred (Scenario Yr)'!AA8</f>
        <v>0</v>
      </c>
      <c r="AB4" s="417">
        <f>'2. BL Supply'!AB4+'6. Preferred (Scenario Yr)'!AB8</f>
        <v>0</v>
      </c>
      <c r="AC4" s="417">
        <f>'2. BL Supply'!AC4+'6. Preferred (Scenario Yr)'!AC8</f>
        <v>0</v>
      </c>
      <c r="AD4" s="417">
        <f>'2. BL Supply'!AD4+'6. Preferred (Scenario Yr)'!AD8</f>
        <v>0</v>
      </c>
      <c r="AE4" s="417">
        <f>'2. BL Supply'!AE4+'6. Preferred (Scenario Yr)'!AE8</f>
        <v>0</v>
      </c>
      <c r="AF4" s="417">
        <f>'2. BL Supply'!AF4+'6. Preferred (Scenario Yr)'!AF8</f>
        <v>0</v>
      </c>
      <c r="AG4" s="417">
        <f>'2. BL Supply'!AG4+'6. Preferred (Scenario Yr)'!AG8</f>
        <v>0</v>
      </c>
      <c r="AH4" s="417">
        <f>'2. BL Supply'!AH4+'6. Preferred (Scenario Yr)'!AH8</f>
        <v>0</v>
      </c>
      <c r="AI4" s="417">
        <f>'2. BL Supply'!AI4+'6. Preferred (Scenario Yr)'!AI8</f>
        <v>0</v>
      </c>
      <c r="AJ4" s="417">
        <f>'2. BL Supply'!AJ4+'6. Preferred (Scenario Yr)'!AJ8</f>
        <v>0</v>
      </c>
      <c r="AK4" s="417">
        <f>'2. BL Supply'!AK4+'6. Preferred (Scenario Yr)'!AK8</f>
        <v>0</v>
      </c>
      <c r="AL4" s="417">
        <f>'2. BL Supply'!AL4+'6. Preferred (Scenario Yr)'!AL8</f>
        <v>0</v>
      </c>
      <c r="AM4" s="417">
        <f>'2. BL Supply'!AM4+'6. Preferred (Scenario Yr)'!AM8</f>
        <v>0</v>
      </c>
      <c r="AN4" s="417">
        <f>'2. BL Supply'!AN4+'6. Preferred (Scenario Yr)'!AN8</f>
        <v>0</v>
      </c>
      <c r="AO4" s="417">
        <f>'2. BL Supply'!AO4+'6. Preferred (Scenario Yr)'!AO8</f>
        <v>0</v>
      </c>
    </row>
    <row r="5" spans="1:41" x14ac:dyDescent="0.2">
      <c r="A5" s="291"/>
      <c r="B5" s="972"/>
      <c r="C5" s="292" t="s">
        <v>120</v>
      </c>
      <c r="D5" s="293" t="s">
        <v>120</v>
      </c>
      <c r="E5" s="294" t="s">
        <v>120</v>
      </c>
      <c r="F5" s="295" t="s">
        <v>120</v>
      </c>
      <c r="G5" s="295">
        <v>2</v>
      </c>
      <c r="H5" s="296" t="s">
        <v>120</v>
      </c>
      <c r="I5" s="297" t="s">
        <v>120</v>
      </c>
      <c r="J5" s="297" t="s">
        <v>120</v>
      </c>
      <c r="K5" s="297" t="s">
        <v>120</v>
      </c>
      <c r="L5" s="298" t="s">
        <v>120</v>
      </c>
      <c r="M5" s="298" t="s">
        <v>120</v>
      </c>
      <c r="N5" s="298" t="s">
        <v>120</v>
      </c>
      <c r="O5" s="298" t="s">
        <v>120</v>
      </c>
      <c r="P5" s="298" t="s">
        <v>120</v>
      </c>
      <c r="Q5" s="298" t="s">
        <v>120</v>
      </c>
      <c r="R5" s="298" t="s">
        <v>120</v>
      </c>
      <c r="S5" s="298" t="s">
        <v>120</v>
      </c>
      <c r="T5" s="298" t="s">
        <v>120</v>
      </c>
      <c r="U5" s="298" t="s">
        <v>120</v>
      </c>
      <c r="V5" s="298" t="s">
        <v>120</v>
      </c>
      <c r="W5" s="298" t="s">
        <v>120</v>
      </c>
      <c r="X5" s="298" t="s">
        <v>120</v>
      </c>
      <c r="Y5" s="298" t="s">
        <v>120</v>
      </c>
      <c r="Z5" s="298" t="s">
        <v>120</v>
      </c>
      <c r="AA5" s="298" t="s">
        <v>120</v>
      </c>
      <c r="AB5" s="298" t="s">
        <v>120</v>
      </c>
      <c r="AC5" s="298" t="s">
        <v>120</v>
      </c>
      <c r="AD5" s="298" t="s">
        <v>120</v>
      </c>
      <c r="AE5" s="298" t="s">
        <v>120</v>
      </c>
      <c r="AF5" s="298" t="s">
        <v>120</v>
      </c>
      <c r="AG5" s="298" t="s">
        <v>120</v>
      </c>
      <c r="AH5" s="298" t="s">
        <v>120</v>
      </c>
      <c r="AI5" s="298" t="s">
        <v>120</v>
      </c>
      <c r="AJ5" s="298" t="s">
        <v>120</v>
      </c>
      <c r="AK5" s="298" t="s">
        <v>120</v>
      </c>
      <c r="AL5" s="298" t="s">
        <v>120</v>
      </c>
      <c r="AM5" s="298" t="s">
        <v>120</v>
      </c>
      <c r="AN5" s="298" t="s">
        <v>120</v>
      </c>
      <c r="AO5" s="298" t="s">
        <v>120</v>
      </c>
    </row>
    <row r="6" spans="1:41" x14ac:dyDescent="0.2">
      <c r="A6" s="291"/>
      <c r="B6" s="972"/>
      <c r="C6" s="292" t="s">
        <v>120</v>
      </c>
      <c r="D6" s="293" t="s">
        <v>120</v>
      </c>
      <c r="E6" s="294" t="s">
        <v>120</v>
      </c>
      <c r="F6" s="295" t="s">
        <v>120</v>
      </c>
      <c r="G6" s="295">
        <v>2</v>
      </c>
      <c r="H6" s="296" t="s">
        <v>120</v>
      </c>
      <c r="I6" s="297" t="s">
        <v>120</v>
      </c>
      <c r="J6" s="297" t="s">
        <v>120</v>
      </c>
      <c r="K6" s="297" t="s">
        <v>120</v>
      </c>
      <c r="L6" s="298" t="s">
        <v>120</v>
      </c>
      <c r="M6" s="298" t="s">
        <v>120</v>
      </c>
      <c r="N6" s="298" t="s">
        <v>120</v>
      </c>
      <c r="O6" s="298" t="s">
        <v>120</v>
      </c>
      <c r="P6" s="298" t="s">
        <v>120</v>
      </c>
      <c r="Q6" s="298" t="s">
        <v>120</v>
      </c>
      <c r="R6" s="298" t="s">
        <v>120</v>
      </c>
      <c r="S6" s="298" t="s">
        <v>120</v>
      </c>
      <c r="T6" s="298" t="s">
        <v>120</v>
      </c>
      <c r="U6" s="298" t="s">
        <v>120</v>
      </c>
      <c r="V6" s="298" t="s">
        <v>120</v>
      </c>
      <c r="W6" s="298" t="s">
        <v>120</v>
      </c>
      <c r="X6" s="298" t="s">
        <v>120</v>
      </c>
      <c r="Y6" s="298" t="s">
        <v>120</v>
      </c>
      <c r="Z6" s="298" t="s">
        <v>120</v>
      </c>
      <c r="AA6" s="298" t="s">
        <v>120</v>
      </c>
      <c r="AB6" s="298" t="s">
        <v>120</v>
      </c>
      <c r="AC6" s="298" t="s">
        <v>120</v>
      </c>
      <c r="AD6" s="298" t="s">
        <v>120</v>
      </c>
      <c r="AE6" s="298" t="s">
        <v>120</v>
      </c>
      <c r="AF6" s="298" t="s">
        <v>120</v>
      </c>
      <c r="AG6" s="298" t="s">
        <v>120</v>
      </c>
      <c r="AH6" s="298" t="s">
        <v>120</v>
      </c>
      <c r="AI6" s="298" t="s">
        <v>120</v>
      </c>
      <c r="AJ6" s="298" t="s">
        <v>120</v>
      </c>
      <c r="AK6" s="298" t="s">
        <v>120</v>
      </c>
      <c r="AL6" s="298" t="s">
        <v>120</v>
      </c>
      <c r="AM6" s="298" t="s">
        <v>120</v>
      </c>
      <c r="AN6" s="298" t="s">
        <v>120</v>
      </c>
      <c r="AO6" s="298" t="s">
        <v>120</v>
      </c>
    </row>
    <row r="7" spans="1:41" ht="15.75" thickBot="1" x14ac:dyDescent="0.25">
      <c r="A7" s="291"/>
      <c r="B7" s="972"/>
      <c r="C7" s="292" t="s">
        <v>120</v>
      </c>
      <c r="D7" s="299" t="s">
        <v>120</v>
      </c>
      <c r="E7" s="294" t="s">
        <v>120</v>
      </c>
      <c r="F7" s="295" t="s">
        <v>120</v>
      </c>
      <c r="G7" s="295">
        <v>2</v>
      </c>
      <c r="H7" s="296" t="s">
        <v>120</v>
      </c>
      <c r="I7" s="297" t="s">
        <v>120</v>
      </c>
      <c r="J7" s="297" t="s">
        <v>120</v>
      </c>
      <c r="K7" s="297" t="s">
        <v>120</v>
      </c>
      <c r="L7" s="298" t="s">
        <v>120</v>
      </c>
      <c r="M7" s="298" t="s">
        <v>120</v>
      </c>
      <c r="N7" s="298" t="s">
        <v>120</v>
      </c>
      <c r="O7" s="298" t="s">
        <v>120</v>
      </c>
      <c r="P7" s="298" t="s">
        <v>120</v>
      </c>
      <c r="Q7" s="298" t="s">
        <v>120</v>
      </c>
      <c r="R7" s="298" t="s">
        <v>120</v>
      </c>
      <c r="S7" s="298" t="s">
        <v>120</v>
      </c>
      <c r="T7" s="298" t="s">
        <v>120</v>
      </c>
      <c r="U7" s="298" t="s">
        <v>120</v>
      </c>
      <c r="V7" s="298" t="s">
        <v>120</v>
      </c>
      <c r="W7" s="298" t="s">
        <v>120</v>
      </c>
      <c r="X7" s="298" t="s">
        <v>120</v>
      </c>
      <c r="Y7" s="298" t="s">
        <v>120</v>
      </c>
      <c r="Z7" s="298" t="s">
        <v>120</v>
      </c>
      <c r="AA7" s="298" t="s">
        <v>120</v>
      </c>
      <c r="AB7" s="298" t="s">
        <v>120</v>
      </c>
      <c r="AC7" s="298" t="s">
        <v>120</v>
      </c>
      <c r="AD7" s="298" t="s">
        <v>120</v>
      </c>
      <c r="AE7" s="298" t="s">
        <v>120</v>
      </c>
      <c r="AF7" s="298" t="s">
        <v>120</v>
      </c>
      <c r="AG7" s="298" t="s">
        <v>120</v>
      </c>
      <c r="AH7" s="298" t="s">
        <v>120</v>
      </c>
      <c r="AI7" s="298" t="s">
        <v>120</v>
      </c>
      <c r="AJ7" s="298" t="s">
        <v>120</v>
      </c>
      <c r="AK7" s="298" t="s">
        <v>120</v>
      </c>
      <c r="AL7" s="298" t="s">
        <v>120</v>
      </c>
      <c r="AM7" s="298" t="s">
        <v>120</v>
      </c>
      <c r="AN7" s="298" t="s">
        <v>120</v>
      </c>
      <c r="AO7" s="298" t="s">
        <v>120</v>
      </c>
    </row>
    <row r="8" spans="1:41" x14ac:dyDescent="0.2">
      <c r="A8" s="177"/>
      <c r="B8" s="972"/>
      <c r="C8" s="288" t="s">
        <v>632</v>
      </c>
      <c r="D8" s="415" t="s">
        <v>633</v>
      </c>
      <c r="E8" s="289" t="s">
        <v>634</v>
      </c>
      <c r="F8" s="290" t="s">
        <v>72</v>
      </c>
      <c r="G8" s="290">
        <v>2</v>
      </c>
      <c r="H8" s="416">
        <f>'2. BL Supply'!H7+'6. Preferred (Scenario Yr)'!H11</f>
        <v>0.2190601414623331</v>
      </c>
      <c r="I8" s="425">
        <f>'2. BL Supply'!I7+'6. Preferred (Scenario Yr)'!I11</f>
        <v>0.20018599910021284</v>
      </c>
      <c r="J8" s="425">
        <f>'2. BL Supply'!J7+'6. Preferred (Scenario Yr)'!J11</f>
        <v>0.20781607164168109</v>
      </c>
      <c r="K8" s="425">
        <f>'2. BL Supply'!K7+'6. Preferred (Scenario Yr)'!K11</f>
        <v>0.22131656162929697</v>
      </c>
      <c r="L8" s="417">
        <f>'2. BL Supply'!L7+'6. Preferred (Scenario Yr)'!L11</f>
        <v>0.18741394840227041</v>
      </c>
      <c r="M8" s="417">
        <f>'2. BL Supply'!M7+'6. Preferred (Scenario Yr)'!M11</f>
        <v>0.13788174645859411</v>
      </c>
      <c r="N8" s="417">
        <f>'2. BL Supply'!N7+'6. Preferred (Scenario Yr)'!N11</f>
        <v>8.7581289431554132E-2</v>
      </c>
      <c r="O8" s="417">
        <f>'2. BL Supply'!O7+'6. Preferred (Scenario Yr)'!O11</f>
        <v>3.0245590082273954E-2</v>
      </c>
      <c r="P8" s="417">
        <f>'2. BL Supply'!P7+'6. Preferred (Scenario Yr)'!P11</f>
        <v>0</v>
      </c>
      <c r="Q8" s="417">
        <f>'2. BL Supply'!Q7+'6. Preferred (Scenario Yr)'!Q11</f>
        <v>0</v>
      </c>
      <c r="R8" s="417">
        <f>'2. BL Supply'!R7+'6. Preferred (Scenario Yr)'!R11</f>
        <v>0</v>
      </c>
      <c r="S8" s="417">
        <f>'2. BL Supply'!S7+'6. Preferred (Scenario Yr)'!S11</f>
        <v>0</v>
      </c>
      <c r="T8" s="417">
        <f>'2. BL Supply'!T7+'6. Preferred (Scenario Yr)'!T11</f>
        <v>0</v>
      </c>
      <c r="U8" s="417">
        <f>'2. BL Supply'!U7+'6. Preferred (Scenario Yr)'!U11</f>
        <v>0</v>
      </c>
      <c r="V8" s="417">
        <f>'2. BL Supply'!V7+'6. Preferred (Scenario Yr)'!V11</f>
        <v>0</v>
      </c>
      <c r="W8" s="417">
        <f>'2. BL Supply'!W7+'6. Preferred (Scenario Yr)'!W11</f>
        <v>0</v>
      </c>
      <c r="X8" s="417">
        <f>'2. BL Supply'!X7+'6. Preferred (Scenario Yr)'!X11</f>
        <v>0</v>
      </c>
      <c r="Y8" s="417">
        <f>'2. BL Supply'!Y7+'6. Preferred (Scenario Yr)'!Y11</f>
        <v>0</v>
      </c>
      <c r="Z8" s="417">
        <f>'2. BL Supply'!Z7+'6. Preferred (Scenario Yr)'!Z11</f>
        <v>0</v>
      </c>
      <c r="AA8" s="417">
        <f>'2. BL Supply'!AA7+'6. Preferred (Scenario Yr)'!AA11</f>
        <v>0</v>
      </c>
      <c r="AB8" s="417">
        <f>'2. BL Supply'!AB7+'6. Preferred (Scenario Yr)'!AB11</f>
        <v>0</v>
      </c>
      <c r="AC8" s="417">
        <f>'2. BL Supply'!AC7+'6. Preferred (Scenario Yr)'!AC11</f>
        <v>0</v>
      </c>
      <c r="AD8" s="417">
        <f>'2. BL Supply'!AD7+'6. Preferred (Scenario Yr)'!AD11</f>
        <v>0</v>
      </c>
      <c r="AE8" s="417">
        <f>'2. BL Supply'!AE7+'6. Preferred (Scenario Yr)'!AE11</f>
        <v>0</v>
      </c>
      <c r="AF8" s="417">
        <f>'2. BL Supply'!AF7+'6. Preferred (Scenario Yr)'!AF11</f>
        <v>0</v>
      </c>
      <c r="AG8" s="417">
        <f>'2. BL Supply'!AG7+'6. Preferred (Scenario Yr)'!AG11</f>
        <v>0</v>
      </c>
      <c r="AH8" s="417">
        <f>'2. BL Supply'!AH7+'6. Preferred (Scenario Yr)'!AH11</f>
        <v>0</v>
      </c>
      <c r="AI8" s="417">
        <f>'2. BL Supply'!AI7+'6. Preferred (Scenario Yr)'!AI11</f>
        <v>0</v>
      </c>
      <c r="AJ8" s="417">
        <f>'2. BL Supply'!AJ7+'6. Preferred (Scenario Yr)'!AJ11</f>
        <v>0</v>
      </c>
      <c r="AK8" s="417">
        <f>'2. BL Supply'!AK7+'6. Preferred (Scenario Yr)'!AK11</f>
        <v>0</v>
      </c>
      <c r="AL8" s="417">
        <f>'2. BL Supply'!AL7+'6. Preferred (Scenario Yr)'!AL11</f>
        <v>0</v>
      </c>
      <c r="AM8" s="417">
        <f>'2. BL Supply'!AM7+'6. Preferred (Scenario Yr)'!AM11</f>
        <v>0</v>
      </c>
      <c r="AN8" s="417">
        <f>'2. BL Supply'!AN7+'6. Preferred (Scenario Yr)'!AN11</f>
        <v>0</v>
      </c>
      <c r="AO8" s="417">
        <f>'2. BL Supply'!AO7+'6. Preferred (Scenario Yr)'!AO11</f>
        <v>0</v>
      </c>
    </row>
    <row r="9" spans="1:41" x14ac:dyDescent="0.2">
      <c r="A9" s="291"/>
      <c r="B9" s="972"/>
      <c r="C9" s="292" t="s">
        <v>120</v>
      </c>
      <c r="D9" s="293" t="s">
        <v>120</v>
      </c>
      <c r="E9" s="300" t="s">
        <v>120</v>
      </c>
      <c r="F9" s="301" t="s">
        <v>120</v>
      </c>
      <c r="G9" s="301">
        <v>2</v>
      </c>
      <c r="H9" s="296" t="s">
        <v>120</v>
      </c>
      <c r="I9" s="297" t="s">
        <v>120</v>
      </c>
      <c r="J9" s="297" t="s">
        <v>120</v>
      </c>
      <c r="K9" s="297" t="s">
        <v>120</v>
      </c>
      <c r="L9" s="298" t="s">
        <v>120</v>
      </c>
      <c r="M9" s="298" t="s">
        <v>120</v>
      </c>
      <c r="N9" s="298" t="s">
        <v>120</v>
      </c>
      <c r="O9" s="298" t="s">
        <v>120</v>
      </c>
      <c r="P9" s="298" t="s">
        <v>120</v>
      </c>
      <c r="Q9" s="298" t="s">
        <v>120</v>
      </c>
      <c r="R9" s="298" t="s">
        <v>120</v>
      </c>
      <c r="S9" s="298" t="s">
        <v>120</v>
      </c>
      <c r="T9" s="298" t="s">
        <v>120</v>
      </c>
      <c r="U9" s="298" t="s">
        <v>120</v>
      </c>
      <c r="V9" s="298" t="s">
        <v>120</v>
      </c>
      <c r="W9" s="298" t="s">
        <v>120</v>
      </c>
      <c r="X9" s="298" t="s">
        <v>120</v>
      </c>
      <c r="Y9" s="298" t="s">
        <v>120</v>
      </c>
      <c r="Z9" s="298" t="s">
        <v>120</v>
      </c>
      <c r="AA9" s="298" t="s">
        <v>120</v>
      </c>
      <c r="AB9" s="298" t="s">
        <v>120</v>
      </c>
      <c r="AC9" s="298" t="s">
        <v>120</v>
      </c>
      <c r="AD9" s="298" t="s">
        <v>120</v>
      </c>
      <c r="AE9" s="298" t="s">
        <v>120</v>
      </c>
      <c r="AF9" s="298" t="s">
        <v>120</v>
      </c>
      <c r="AG9" s="298" t="s">
        <v>120</v>
      </c>
      <c r="AH9" s="298" t="s">
        <v>120</v>
      </c>
      <c r="AI9" s="298" t="s">
        <v>120</v>
      </c>
      <c r="AJ9" s="298" t="s">
        <v>120</v>
      </c>
      <c r="AK9" s="298" t="s">
        <v>120</v>
      </c>
      <c r="AL9" s="298" t="s">
        <v>120</v>
      </c>
      <c r="AM9" s="298" t="s">
        <v>120</v>
      </c>
      <c r="AN9" s="298" t="s">
        <v>120</v>
      </c>
      <c r="AO9" s="298" t="s">
        <v>120</v>
      </c>
    </row>
    <row r="10" spans="1:41" x14ac:dyDescent="0.2">
      <c r="A10" s="291"/>
      <c r="B10" s="972"/>
      <c r="C10" s="292" t="s">
        <v>120</v>
      </c>
      <c r="D10" s="299" t="s">
        <v>120</v>
      </c>
      <c r="E10" s="302" t="s">
        <v>120</v>
      </c>
      <c r="F10" s="303" t="s">
        <v>120</v>
      </c>
      <c r="G10" s="301">
        <v>2</v>
      </c>
      <c r="H10" s="296" t="s">
        <v>120</v>
      </c>
      <c r="I10" s="297" t="s">
        <v>120</v>
      </c>
      <c r="J10" s="297" t="s">
        <v>120</v>
      </c>
      <c r="K10" s="297" t="s">
        <v>120</v>
      </c>
      <c r="L10" s="298" t="s">
        <v>120</v>
      </c>
      <c r="M10" s="298" t="s">
        <v>120</v>
      </c>
      <c r="N10" s="298" t="s">
        <v>120</v>
      </c>
      <c r="O10" s="298" t="s">
        <v>120</v>
      </c>
      <c r="P10" s="298" t="s">
        <v>120</v>
      </c>
      <c r="Q10" s="298" t="s">
        <v>120</v>
      </c>
      <c r="R10" s="298" t="s">
        <v>120</v>
      </c>
      <c r="S10" s="298" t="s">
        <v>120</v>
      </c>
      <c r="T10" s="298" t="s">
        <v>120</v>
      </c>
      <c r="U10" s="298" t="s">
        <v>120</v>
      </c>
      <c r="V10" s="298" t="s">
        <v>120</v>
      </c>
      <c r="W10" s="298" t="s">
        <v>120</v>
      </c>
      <c r="X10" s="298" t="s">
        <v>120</v>
      </c>
      <c r="Y10" s="298" t="s">
        <v>120</v>
      </c>
      <c r="Z10" s="298" t="s">
        <v>120</v>
      </c>
      <c r="AA10" s="298" t="s">
        <v>120</v>
      </c>
      <c r="AB10" s="298" t="s">
        <v>120</v>
      </c>
      <c r="AC10" s="298" t="s">
        <v>120</v>
      </c>
      <c r="AD10" s="298" t="s">
        <v>120</v>
      </c>
      <c r="AE10" s="298" t="s">
        <v>120</v>
      </c>
      <c r="AF10" s="298" t="s">
        <v>120</v>
      </c>
      <c r="AG10" s="298" t="s">
        <v>120</v>
      </c>
      <c r="AH10" s="298" t="s">
        <v>120</v>
      </c>
      <c r="AI10" s="298" t="s">
        <v>120</v>
      </c>
      <c r="AJ10" s="298" t="s">
        <v>120</v>
      </c>
      <c r="AK10" s="298" t="s">
        <v>120</v>
      </c>
      <c r="AL10" s="298" t="s">
        <v>120</v>
      </c>
      <c r="AM10" s="298" t="s">
        <v>120</v>
      </c>
      <c r="AN10" s="298" t="s">
        <v>120</v>
      </c>
      <c r="AO10" s="298" t="s">
        <v>120</v>
      </c>
    </row>
    <row r="11" spans="1:41" x14ac:dyDescent="0.2">
      <c r="A11" s="291"/>
      <c r="B11" s="972"/>
      <c r="C11" s="292" t="s">
        <v>120</v>
      </c>
      <c r="D11" s="299" t="s">
        <v>120</v>
      </c>
      <c r="E11" s="302" t="s">
        <v>120</v>
      </c>
      <c r="F11" s="303" t="s">
        <v>120</v>
      </c>
      <c r="G11" s="301">
        <v>2</v>
      </c>
      <c r="H11" s="296" t="s">
        <v>120</v>
      </c>
      <c r="I11" s="297" t="s">
        <v>120</v>
      </c>
      <c r="J11" s="297" t="s">
        <v>120</v>
      </c>
      <c r="K11" s="297" t="s">
        <v>120</v>
      </c>
      <c r="L11" s="298" t="s">
        <v>120</v>
      </c>
      <c r="M11" s="298" t="s">
        <v>120</v>
      </c>
      <c r="N11" s="298" t="s">
        <v>120</v>
      </c>
      <c r="O11" s="298" t="s">
        <v>120</v>
      </c>
      <c r="P11" s="298" t="s">
        <v>120</v>
      </c>
      <c r="Q11" s="298" t="s">
        <v>120</v>
      </c>
      <c r="R11" s="298" t="s">
        <v>120</v>
      </c>
      <c r="S11" s="298" t="s">
        <v>120</v>
      </c>
      <c r="T11" s="298" t="s">
        <v>120</v>
      </c>
      <c r="U11" s="298" t="s">
        <v>120</v>
      </c>
      <c r="V11" s="298" t="s">
        <v>120</v>
      </c>
      <c r="W11" s="298" t="s">
        <v>120</v>
      </c>
      <c r="X11" s="298" t="s">
        <v>120</v>
      </c>
      <c r="Y11" s="298" t="s">
        <v>120</v>
      </c>
      <c r="Z11" s="298" t="s">
        <v>120</v>
      </c>
      <c r="AA11" s="298" t="s">
        <v>120</v>
      </c>
      <c r="AB11" s="298" t="s">
        <v>120</v>
      </c>
      <c r="AC11" s="298" t="s">
        <v>120</v>
      </c>
      <c r="AD11" s="298" t="s">
        <v>120</v>
      </c>
      <c r="AE11" s="298" t="s">
        <v>120</v>
      </c>
      <c r="AF11" s="298" t="s">
        <v>120</v>
      </c>
      <c r="AG11" s="298" t="s">
        <v>120</v>
      </c>
      <c r="AH11" s="298" t="s">
        <v>120</v>
      </c>
      <c r="AI11" s="298" t="s">
        <v>120</v>
      </c>
      <c r="AJ11" s="298" t="s">
        <v>120</v>
      </c>
      <c r="AK11" s="298" t="s">
        <v>120</v>
      </c>
      <c r="AL11" s="298" t="s">
        <v>120</v>
      </c>
      <c r="AM11" s="298" t="s">
        <v>120</v>
      </c>
      <c r="AN11" s="298" t="s">
        <v>120</v>
      </c>
      <c r="AO11" s="298" t="s">
        <v>120</v>
      </c>
    </row>
    <row r="12" spans="1:41" ht="15.75" thickBot="1" x14ac:dyDescent="0.25">
      <c r="A12" s="291"/>
      <c r="B12" s="973"/>
      <c r="C12" s="304" t="s">
        <v>120</v>
      </c>
      <c r="D12" s="305" t="s">
        <v>120</v>
      </c>
      <c r="E12" s="306" t="s">
        <v>120</v>
      </c>
      <c r="F12" s="307" t="s">
        <v>120</v>
      </c>
      <c r="G12" s="307">
        <v>2</v>
      </c>
      <c r="H12" s="308" t="s">
        <v>120</v>
      </c>
      <c r="I12" s="309" t="s">
        <v>120</v>
      </c>
      <c r="J12" s="309" t="s">
        <v>120</v>
      </c>
      <c r="K12" s="309" t="s">
        <v>120</v>
      </c>
      <c r="L12" s="310" t="s">
        <v>120</v>
      </c>
      <c r="M12" s="310" t="s">
        <v>120</v>
      </c>
      <c r="N12" s="310" t="s">
        <v>120</v>
      </c>
      <c r="O12" s="310" t="s">
        <v>120</v>
      </c>
      <c r="P12" s="310" t="s">
        <v>120</v>
      </c>
      <c r="Q12" s="310" t="s">
        <v>120</v>
      </c>
      <c r="R12" s="310" t="s">
        <v>120</v>
      </c>
      <c r="S12" s="310" t="s">
        <v>120</v>
      </c>
      <c r="T12" s="310" t="s">
        <v>120</v>
      </c>
      <c r="U12" s="310" t="s">
        <v>120</v>
      </c>
      <c r="V12" s="310" t="s">
        <v>120</v>
      </c>
      <c r="W12" s="310" t="s">
        <v>120</v>
      </c>
      <c r="X12" s="310" t="s">
        <v>120</v>
      </c>
      <c r="Y12" s="310" t="s">
        <v>120</v>
      </c>
      <c r="Z12" s="310" t="s">
        <v>120</v>
      </c>
      <c r="AA12" s="310" t="s">
        <v>120</v>
      </c>
      <c r="AB12" s="310" t="s">
        <v>120</v>
      </c>
      <c r="AC12" s="310" t="s">
        <v>120</v>
      </c>
      <c r="AD12" s="310" t="s">
        <v>120</v>
      </c>
      <c r="AE12" s="310" t="s">
        <v>120</v>
      </c>
      <c r="AF12" s="310" t="s">
        <v>120</v>
      </c>
      <c r="AG12" s="310" t="s">
        <v>120</v>
      </c>
      <c r="AH12" s="310" t="s">
        <v>120</v>
      </c>
      <c r="AI12" s="310" t="s">
        <v>120</v>
      </c>
      <c r="AJ12" s="310" t="s">
        <v>120</v>
      </c>
      <c r="AK12" s="310" t="s">
        <v>120</v>
      </c>
      <c r="AL12" s="310" t="s">
        <v>120</v>
      </c>
      <c r="AM12" s="310" t="s">
        <v>120</v>
      </c>
      <c r="AN12" s="310" t="s">
        <v>120</v>
      </c>
      <c r="AO12" s="310" t="s">
        <v>120</v>
      </c>
    </row>
    <row r="13" spans="1:41" x14ac:dyDescent="0.2">
      <c r="A13" s="177"/>
      <c r="B13" s="987" t="s">
        <v>635</v>
      </c>
      <c r="C13" s="288" t="s">
        <v>636</v>
      </c>
      <c r="D13" s="415" t="s">
        <v>637</v>
      </c>
      <c r="E13" s="289" t="s">
        <v>638</v>
      </c>
      <c r="F13" s="290" t="s">
        <v>72</v>
      </c>
      <c r="G13" s="290">
        <v>2</v>
      </c>
      <c r="H13" s="416">
        <f>'2. BL Supply'!H10+'6. Preferred (Scenario Yr)'!H17</f>
        <v>0</v>
      </c>
      <c r="I13" s="425">
        <f>'2. BL Supply'!I10+'6. Preferred (Scenario Yr)'!I17</f>
        <v>0</v>
      </c>
      <c r="J13" s="425">
        <f>'2. BL Supply'!J10+'6. Preferred (Scenario Yr)'!J17</f>
        <v>0</v>
      </c>
      <c r="K13" s="425">
        <f>'2. BL Supply'!K10+'6. Preferred (Scenario Yr)'!K17</f>
        <v>0</v>
      </c>
      <c r="L13" s="417">
        <f>'2. BL Supply'!L10+'6. Preferred (Scenario Yr)'!L17</f>
        <v>0</v>
      </c>
      <c r="M13" s="417">
        <f>'2. BL Supply'!M10+'6. Preferred (Scenario Yr)'!M17</f>
        <v>0</v>
      </c>
      <c r="N13" s="417">
        <f>'2. BL Supply'!N10+'6. Preferred (Scenario Yr)'!N17</f>
        <v>0</v>
      </c>
      <c r="O13" s="417">
        <f>'2. BL Supply'!O10+'6. Preferred (Scenario Yr)'!O17</f>
        <v>0</v>
      </c>
      <c r="P13" s="417">
        <f>'2. BL Supply'!P10+'6. Preferred (Scenario Yr)'!P17</f>
        <v>0</v>
      </c>
      <c r="Q13" s="417">
        <f>'2. BL Supply'!Q10+'6. Preferred (Scenario Yr)'!Q17</f>
        <v>0</v>
      </c>
      <c r="R13" s="417">
        <f>'2. BL Supply'!R10+'6. Preferred (Scenario Yr)'!R17</f>
        <v>0</v>
      </c>
      <c r="S13" s="417">
        <f>'2. BL Supply'!S10+'6. Preferred (Scenario Yr)'!S17</f>
        <v>0</v>
      </c>
      <c r="T13" s="417">
        <f>'2. BL Supply'!T10+'6. Preferred (Scenario Yr)'!T17</f>
        <v>0</v>
      </c>
      <c r="U13" s="417">
        <f>'2. BL Supply'!U10+'6. Preferred (Scenario Yr)'!U17</f>
        <v>0</v>
      </c>
      <c r="V13" s="417">
        <f>'2. BL Supply'!V10+'6. Preferred (Scenario Yr)'!V17</f>
        <v>0</v>
      </c>
      <c r="W13" s="417">
        <f>'2. BL Supply'!W10+'6. Preferred (Scenario Yr)'!W17</f>
        <v>0</v>
      </c>
      <c r="X13" s="417">
        <f>'2. BL Supply'!X10+'6. Preferred (Scenario Yr)'!X17</f>
        <v>0</v>
      </c>
      <c r="Y13" s="417">
        <f>'2. BL Supply'!Y10+'6. Preferred (Scenario Yr)'!Y17</f>
        <v>0</v>
      </c>
      <c r="Z13" s="417">
        <f>'2. BL Supply'!Z10+'6. Preferred (Scenario Yr)'!Z17</f>
        <v>0</v>
      </c>
      <c r="AA13" s="417">
        <f>'2. BL Supply'!AA10+'6. Preferred (Scenario Yr)'!AA17</f>
        <v>0</v>
      </c>
      <c r="AB13" s="417">
        <f>'2. BL Supply'!AB10+'6. Preferred (Scenario Yr)'!AB17</f>
        <v>0</v>
      </c>
      <c r="AC13" s="417">
        <f>'2. BL Supply'!AC10+'6. Preferred (Scenario Yr)'!AC17</f>
        <v>0</v>
      </c>
      <c r="AD13" s="417">
        <f>'2. BL Supply'!AD10+'6. Preferred (Scenario Yr)'!AD17</f>
        <v>0</v>
      </c>
      <c r="AE13" s="417">
        <f>'2. BL Supply'!AE10+'6. Preferred (Scenario Yr)'!AE17</f>
        <v>0</v>
      </c>
      <c r="AF13" s="417">
        <f>'2. BL Supply'!AF10+'6. Preferred (Scenario Yr)'!AF17</f>
        <v>0</v>
      </c>
      <c r="AG13" s="417">
        <f>'2. BL Supply'!AG10+'6. Preferred (Scenario Yr)'!AG17</f>
        <v>0</v>
      </c>
      <c r="AH13" s="417">
        <f>'2. BL Supply'!AH10+'6. Preferred (Scenario Yr)'!AH17</f>
        <v>0</v>
      </c>
      <c r="AI13" s="417">
        <f>'2. BL Supply'!AI10+'6. Preferred (Scenario Yr)'!AI17</f>
        <v>0</v>
      </c>
      <c r="AJ13" s="417">
        <f>'2. BL Supply'!AJ10+'6. Preferred (Scenario Yr)'!AJ17</f>
        <v>0</v>
      </c>
      <c r="AK13" s="417">
        <f>'2. BL Supply'!AK10+'6. Preferred (Scenario Yr)'!AK17</f>
        <v>0</v>
      </c>
      <c r="AL13" s="417">
        <f>'2. BL Supply'!AL10+'6. Preferred (Scenario Yr)'!AL17</f>
        <v>0</v>
      </c>
      <c r="AM13" s="417">
        <f>'2. BL Supply'!AM10+'6. Preferred (Scenario Yr)'!AM17</f>
        <v>0</v>
      </c>
      <c r="AN13" s="417">
        <f>'2. BL Supply'!AN10+'6. Preferred (Scenario Yr)'!AN17</f>
        <v>0</v>
      </c>
      <c r="AO13" s="417">
        <f>'2. BL Supply'!AO10+'6. Preferred (Scenario Yr)'!AO17</f>
        <v>0</v>
      </c>
    </row>
    <row r="14" spans="1:41" x14ac:dyDescent="0.2">
      <c r="A14" s="291"/>
      <c r="B14" s="988"/>
      <c r="C14" s="292" t="s">
        <v>120</v>
      </c>
      <c r="D14" s="299" t="s">
        <v>120</v>
      </c>
      <c r="E14" s="294" t="s">
        <v>120</v>
      </c>
      <c r="F14" s="295" t="s">
        <v>120</v>
      </c>
      <c r="G14" s="295">
        <v>2</v>
      </c>
      <c r="H14" s="296" t="s">
        <v>120</v>
      </c>
      <c r="I14" s="297" t="s">
        <v>120</v>
      </c>
      <c r="J14" s="297" t="s">
        <v>120</v>
      </c>
      <c r="K14" s="297" t="s">
        <v>120</v>
      </c>
      <c r="L14" s="298" t="s">
        <v>120</v>
      </c>
      <c r="M14" s="298" t="s">
        <v>120</v>
      </c>
      <c r="N14" s="298" t="s">
        <v>120</v>
      </c>
      <c r="O14" s="298" t="s">
        <v>120</v>
      </c>
      <c r="P14" s="298" t="s">
        <v>120</v>
      </c>
      <c r="Q14" s="298" t="s">
        <v>120</v>
      </c>
      <c r="R14" s="298" t="s">
        <v>120</v>
      </c>
      <c r="S14" s="298" t="s">
        <v>120</v>
      </c>
      <c r="T14" s="298" t="s">
        <v>120</v>
      </c>
      <c r="U14" s="298" t="s">
        <v>120</v>
      </c>
      <c r="V14" s="298" t="s">
        <v>120</v>
      </c>
      <c r="W14" s="298" t="s">
        <v>120</v>
      </c>
      <c r="X14" s="298" t="s">
        <v>120</v>
      </c>
      <c r="Y14" s="298" t="s">
        <v>120</v>
      </c>
      <c r="Z14" s="298" t="s">
        <v>120</v>
      </c>
      <c r="AA14" s="298" t="s">
        <v>120</v>
      </c>
      <c r="AB14" s="298" t="s">
        <v>120</v>
      </c>
      <c r="AC14" s="298" t="s">
        <v>120</v>
      </c>
      <c r="AD14" s="298" t="s">
        <v>120</v>
      </c>
      <c r="AE14" s="298" t="s">
        <v>120</v>
      </c>
      <c r="AF14" s="298" t="s">
        <v>120</v>
      </c>
      <c r="AG14" s="298" t="s">
        <v>120</v>
      </c>
      <c r="AH14" s="298" t="s">
        <v>120</v>
      </c>
      <c r="AI14" s="298" t="s">
        <v>120</v>
      </c>
      <c r="AJ14" s="298" t="s">
        <v>120</v>
      </c>
      <c r="AK14" s="298" t="s">
        <v>120</v>
      </c>
      <c r="AL14" s="298" t="s">
        <v>120</v>
      </c>
      <c r="AM14" s="298" t="s">
        <v>120</v>
      </c>
      <c r="AN14" s="298" t="s">
        <v>120</v>
      </c>
      <c r="AO14" s="298" t="s">
        <v>120</v>
      </c>
    </row>
    <row r="15" spans="1:41" x14ac:dyDescent="0.2">
      <c r="A15" s="291"/>
      <c r="B15" s="988"/>
      <c r="C15" s="292" t="s">
        <v>120</v>
      </c>
      <c r="D15" s="299" t="s">
        <v>120</v>
      </c>
      <c r="E15" s="294" t="s">
        <v>120</v>
      </c>
      <c r="F15" s="295" t="s">
        <v>120</v>
      </c>
      <c r="G15" s="295">
        <v>2</v>
      </c>
      <c r="H15" s="296" t="s">
        <v>120</v>
      </c>
      <c r="I15" s="297" t="s">
        <v>120</v>
      </c>
      <c r="J15" s="297" t="s">
        <v>120</v>
      </c>
      <c r="K15" s="297" t="s">
        <v>120</v>
      </c>
      <c r="L15" s="298" t="s">
        <v>120</v>
      </c>
      <c r="M15" s="298" t="s">
        <v>120</v>
      </c>
      <c r="N15" s="298" t="s">
        <v>120</v>
      </c>
      <c r="O15" s="298" t="s">
        <v>120</v>
      </c>
      <c r="P15" s="298" t="s">
        <v>120</v>
      </c>
      <c r="Q15" s="298" t="s">
        <v>120</v>
      </c>
      <c r="R15" s="298" t="s">
        <v>120</v>
      </c>
      <c r="S15" s="298" t="s">
        <v>120</v>
      </c>
      <c r="T15" s="298" t="s">
        <v>120</v>
      </c>
      <c r="U15" s="298" t="s">
        <v>120</v>
      </c>
      <c r="V15" s="298" t="s">
        <v>120</v>
      </c>
      <c r="W15" s="298" t="s">
        <v>120</v>
      </c>
      <c r="X15" s="298" t="s">
        <v>120</v>
      </c>
      <c r="Y15" s="298" t="s">
        <v>120</v>
      </c>
      <c r="Z15" s="298" t="s">
        <v>120</v>
      </c>
      <c r="AA15" s="298" t="s">
        <v>120</v>
      </c>
      <c r="AB15" s="298" t="s">
        <v>120</v>
      </c>
      <c r="AC15" s="298" t="s">
        <v>120</v>
      </c>
      <c r="AD15" s="298" t="s">
        <v>120</v>
      </c>
      <c r="AE15" s="298" t="s">
        <v>120</v>
      </c>
      <c r="AF15" s="298" t="s">
        <v>120</v>
      </c>
      <c r="AG15" s="298" t="s">
        <v>120</v>
      </c>
      <c r="AH15" s="298" t="s">
        <v>120</v>
      </c>
      <c r="AI15" s="298" t="s">
        <v>120</v>
      </c>
      <c r="AJ15" s="298" t="s">
        <v>120</v>
      </c>
      <c r="AK15" s="298" t="s">
        <v>120</v>
      </c>
      <c r="AL15" s="298" t="s">
        <v>120</v>
      </c>
      <c r="AM15" s="298" t="s">
        <v>120</v>
      </c>
      <c r="AN15" s="298" t="s">
        <v>120</v>
      </c>
      <c r="AO15" s="298" t="s">
        <v>120</v>
      </c>
    </row>
    <row r="16" spans="1:41" ht="15.75" thickBot="1" x14ac:dyDescent="0.25">
      <c r="A16" s="291"/>
      <c r="B16" s="988"/>
      <c r="C16" s="292" t="s">
        <v>120</v>
      </c>
      <c r="D16" s="299" t="s">
        <v>120</v>
      </c>
      <c r="E16" s="294" t="s">
        <v>120</v>
      </c>
      <c r="F16" s="295" t="s">
        <v>120</v>
      </c>
      <c r="G16" s="295">
        <v>2</v>
      </c>
      <c r="H16" s="296" t="s">
        <v>120</v>
      </c>
      <c r="I16" s="297" t="s">
        <v>120</v>
      </c>
      <c r="J16" s="297" t="s">
        <v>120</v>
      </c>
      <c r="K16" s="297" t="s">
        <v>120</v>
      </c>
      <c r="L16" s="298" t="s">
        <v>120</v>
      </c>
      <c r="M16" s="298" t="s">
        <v>120</v>
      </c>
      <c r="N16" s="298" t="s">
        <v>120</v>
      </c>
      <c r="O16" s="298" t="s">
        <v>120</v>
      </c>
      <c r="P16" s="298" t="s">
        <v>120</v>
      </c>
      <c r="Q16" s="298" t="s">
        <v>120</v>
      </c>
      <c r="R16" s="298" t="s">
        <v>120</v>
      </c>
      <c r="S16" s="298" t="s">
        <v>120</v>
      </c>
      <c r="T16" s="298" t="s">
        <v>120</v>
      </c>
      <c r="U16" s="298" t="s">
        <v>120</v>
      </c>
      <c r="V16" s="298" t="s">
        <v>120</v>
      </c>
      <c r="W16" s="298" t="s">
        <v>120</v>
      </c>
      <c r="X16" s="298" t="s">
        <v>120</v>
      </c>
      <c r="Y16" s="298" t="s">
        <v>120</v>
      </c>
      <c r="Z16" s="298" t="s">
        <v>120</v>
      </c>
      <c r="AA16" s="298" t="s">
        <v>120</v>
      </c>
      <c r="AB16" s="298" t="s">
        <v>120</v>
      </c>
      <c r="AC16" s="298" t="s">
        <v>120</v>
      </c>
      <c r="AD16" s="298" t="s">
        <v>120</v>
      </c>
      <c r="AE16" s="298" t="s">
        <v>120</v>
      </c>
      <c r="AF16" s="298" t="s">
        <v>120</v>
      </c>
      <c r="AG16" s="298" t="s">
        <v>120</v>
      </c>
      <c r="AH16" s="298" t="s">
        <v>120</v>
      </c>
      <c r="AI16" s="298" t="s">
        <v>120</v>
      </c>
      <c r="AJ16" s="298" t="s">
        <v>120</v>
      </c>
      <c r="AK16" s="298" t="s">
        <v>120</v>
      </c>
      <c r="AL16" s="298" t="s">
        <v>120</v>
      </c>
      <c r="AM16" s="298" t="s">
        <v>120</v>
      </c>
      <c r="AN16" s="298" t="s">
        <v>120</v>
      </c>
      <c r="AO16" s="298" t="s">
        <v>120</v>
      </c>
    </row>
    <row r="17" spans="1:41" x14ac:dyDescent="0.2">
      <c r="A17" s="177"/>
      <c r="B17" s="988"/>
      <c r="C17" s="288" t="s">
        <v>639</v>
      </c>
      <c r="D17" s="421" t="s">
        <v>640</v>
      </c>
      <c r="E17" s="289" t="s">
        <v>641</v>
      </c>
      <c r="F17" s="290" t="s">
        <v>72</v>
      </c>
      <c r="G17" s="290">
        <v>2</v>
      </c>
      <c r="H17" s="416">
        <f>'2. BL Supply'!H14+'6. Preferred (Scenario Yr)'!H24</f>
        <v>0</v>
      </c>
      <c r="I17" s="425">
        <f>'2. BL Supply'!I14+'6. Preferred (Scenario Yr)'!I24</f>
        <v>0</v>
      </c>
      <c r="J17" s="425">
        <f>'2. BL Supply'!J14+'6. Preferred (Scenario Yr)'!J24</f>
        <v>0</v>
      </c>
      <c r="K17" s="425">
        <f>'2. BL Supply'!K14+'6. Preferred (Scenario Yr)'!K24</f>
        <v>0</v>
      </c>
      <c r="L17" s="417">
        <f>'2. BL Supply'!L14+'6. Preferred (Scenario Yr)'!L24</f>
        <v>0</v>
      </c>
      <c r="M17" s="417">
        <f>'2. BL Supply'!M14+'6. Preferred (Scenario Yr)'!M24</f>
        <v>0</v>
      </c>
      <c r="N17" s="417">
        <f>'2. BL Supply'!N14+'6. Preferred (Scenario Yr)'!N24</f>
        <v>0</v>
      </c>
      <c r="O17" s="417">
        <f>'2. BL Supply'!O14+'6. Preferred (Scenario Yr)'!O24</f>
        <v>0</v>
      </c>
      <c r="P17" s="417">
        <f>'2. BL Supply'!P14+'6. Preferred (Scenario Yr)'!P24</f>
        <v>0</v>
      </c>
      <c r="Q17" s="417">
        <f>'2. BL Supply'!Q14+'6. Preferred (Scenario Yr)'!Q24</f>
        <v>0</v>
      </c>
      <c r="R17" s="417">
        <f>'2. BL Supply'!R14+'6. Preferred (Scenario Yr)'!R24</f>
        <v>0</v>
      </c>
      <c r="S17" s="417">
        <f>'2. BL Supply'!S14+'6. Preferred (Scenario Yr)'!S24</f>
        <v>0</v>
      </c>
      <c r="T17" s="417">
        <f>'2. BL Supply'!T14+'6. Preferred (Scenario Yr)'!T24</f>
        <v>0</v>
      </c>
      <c r="U17" s="417">
        <f>'2. BL Supply'!U14+'6. Preferred (Scenario Yr)'!U24</f>
        <v>0</v>
      </c>
      <c r="V17" s="417">
        <f>'2. BL Supply'!V14+'6. Preferred (Scenario Yr)'!V24</f>
        <v>0</v>
      </c>
      <c r="W17" s="417">
        <f>'2. BL Supply'!W14+'6. Preferred (Scenario Yr)'!W24</f>
        <v>0</v>
      </c>
      <c r="X17" s="417">
        <f>'2. BL Supply'!X14+'6. Preferred (Scenario Yr)'!X24</f>
        <v>0</v>
      </c>
      <c r="Y17" s="417">
        <f>'2. BL Supply'!Y14+'6. Preferred (Scenario Yr)'!Y24</f>
        <v>0</v>
      </c>
      <c r="Z17" s="417">
        <f>'2. BL Supply'!Z14+'6. Preferred (Scenario Yr)'!Z24</f>
        <v>0</v>
      </c>
      <c r="AA17" s="417">
        <f>'2. BL Supply'!AA14+'6. Preferred (Scenario Yr)'!AA24</f>
        <v>0</v>
      </c>
      <c r="AB17" s="417">
        <f>'2. BL Supply'!AB14+'6. Preferred (Scenario Yr)'!AB24</f>
        <v>0</v>
      </c>
      <c r="AC17" s="417">
        <f>'2. BL Supply'!AC14+'6. Preferred (Scenario Yr)'!AC24</f>
        <v>0</v>
      </c>
      <c r="AD17" s="417">
        <f>'2. BL Supply'!AD14+'6. Preferred (Scenario Yr)'!AD24</f>
        <v>0</v>
      </c>
      <c r="AE17" s="417">
        <f>'2. BL Supply'!AE14+'6. Preferred (Scenario Yr)'!AE24</f>
        <v>0</v>
      </c>
      <c r="AF17" s="417">
        <f>'2. BL Supply'!AF14+'6. Preferred (Scenario Yr)'!AF24</f>
        <v>0</v>
      </c>
      <c r="AG17" s="417">
        <f>'2. BL Supply'!AG14+'6. Preferred (Scenario Yr)'!AG24</f>
        <v>0</v>
      </c>
      <c r="AH17" s="417">
        <f>'2. BL Supply'!AH14+'6. Preferred (Scenario Yr)'!AH24</f>
        <v>0</v>
      </c>
      <c r="AI17" s="417">
        <f>'2. BL Supply'!AI14+'6. Preferred (Scenario Yr)'!AI24</f>
        <v>0</v>
      </c>
      <c r="AJ17" s="417">
        <f>'2. BL Supply'!AJ14+'6. Preferred (Scenario Yr)'!AJ24</f>
        <v>0</v>
      </c>
      <c r="AK17" s="417">
        <f>'2. BL Supply'!AK14+'6. Preferred (Scenario Yr)'!AK24</f>
        <v>0</v>
      </c>
      <c r="AL17" s="417">
        <f>'2. BL Supply'!AL14+'6. Preferred (Scenario Yr)'!AL24</f>
        <v>0</v>
      </c>
      <c r="AM17" s="417">
        <f>'2. BL Supply'!AM14+'6. Preferred (Scenario Yr)'!AM24</f>
        <v>0</v>
      </c>
      <c r="AN17" s="417">
        <f>'2. BL Supply'!AN14+'6. Preferred (Scenario Yr)'!AN24</f>
        <v>0</v>
      </c>
      <c r="AO17" s="417">
        <f>'2. BL Supply'!AO14+'6. Preferred (Scenario Yr)'!AO24</f>
        <v>0</v>
      </c>
    </row>
    <row r="18" spans="1:41" x14ac:dyDescent="0.2">
      <c r="A18" s="291"/>
      <c r="B18" s="988"/>
      <c r="C18" s="292" t="s">
        <v>120</v>
      </c>
      <c r="D18" s="311" t="s">
        <v>120</v>
      </c>
      <c r="E18" s="300" t="s">
        <v>120</v>
      </c>
      <c r="F18" s="301" t="s">
        <v>120</v>
      </c>
      <c r="G18" s="301">
        <v>2</v>
      </c>
      <c r="H18" s="296" t="s">
        <v>120</v>
      </c>
      <c r="I18" s="297" t="s">
        <v>120</v>
      </c>
      <c r="J18" s="297" t="s">
        <v>120</v>
      </c>
      <c r="K18" s="297" t="s">
        <v>120</v>
      </c>
      <c r="L18" s="298" t="s">
        <v>642</v>
      </c>
      <c r="M18" s="298" t="s">
        <v>120</v>
      </c>
      <c r="N18" s="298" t="s">
        <v>120</v>
      </c>
      <c r="O18" s="298" t="s">
        <v>120</v>
      </c>
      <c r="P18" s="298" t="s">
        <v>120</v>
      </c>
      <c r="Q18" s="298" t="s">
        <v>120</v>
      </c>
      <c r="R18" s="298" t="s">
        <v>120</v>
      </c>
      <c r="S18" s="298" t="s">
        <v>120</v>
      </c>
      <c r="T18" s="298" t="s">
        <v>120</v>
      </c>
      <c r="U18" s="298" t="s">
        <v>120</v>
      </c>
      <c r="V18" s="298" t="s">
        <v>120</v>
      </c>
      <c r="W18" s="298" t="s">
        <v>120</v>
      </c>
      <c r="X18" s="298" t="s">
        <v>120</v>
      </c>
      <c r="Y18" s="298" t="s">
        <v>120</v>
      </c>
      <c r="Z18" s="298" t="s">
        <v>120</v>
      </c>
      <c r="AA18" s="298" t="s">
        <v>120</v>
      </c>
      <c r="AB18" s="298" t="s">
        <v>120</v>
      </c>
      <c r="AC18" s="298" t="s">
        <v>120</v>
      </c>
      <c r="AD18" s="298" t="s">
        <v>120</v>
      </c>
      <c r="AE18" s="298" t="s">
        <v>120</v>
      </c>
      <c r="AF18" s="298" t="s">
        <v>120</v>
      </c>
      <c r="AG18" s="298" t="s">
        <v>120</v>
      </c>
      <c r="AH18" s="298" t="s">
        <v>120</v>
      </c>
      <c r="AI18" s="298" t="s">
        <v>120</v>
      </c>
      <c r="AJ18" s="298" t="s">
        <v>120</v>
      </c>
      <c r="AK18" s="298" t="s">
        <v>120</v>
      </c>
      <c r="AL18" s="298" t="s">
        <v>120</v>
      </c>
      <c r="AM18" s="298" t="s">
        <v>120</v>
      </c>
      <c r="AN18" s="298" t="s">
        <v>120</v>
      </c>
      <c r="AO18" s="298" t="s">
        <v>120</v>
      </c>
    </row>
    <row r="19" spans="1:41" x14ac:dyDescent="0.2">
      <c r="A19" s="291"/>
      <c r="B19" s="988"/>
      <c r="C19" s="292" t="s">
        <v>120</v>
      </c>
      <c r="D19" s="311" t="s">
        <v>120</v>
      </c>
      <c r="E19" s="300" t="s">
        <v>120</v>
      </c>
      <c r="F19" s="301" t="s">
        <v>120</v>
      </c>
      <c r="G19" s="301">
        <v>2</v>
      </c>
      <c r="H19" s="296" t="s">
        <v>120</v>
      </c>
      <c r="I19" s="297" t="s">
        <v>120</v>
      </c>
      <c r="J19" s="297" t="s">
        <v>120</v>
      </c>
      <c r="K19" s="297" t="s">
        <v>120</v>
      </c>
      <c r="L19" s="298" t="s">
        <v>120</v>
      </c>
      <c r="M19" s="298" t="s">
        <v>120</v>
      </c>
      <c r="N19" s="298" t="s">
        <v>120</v>
      </c>
      <c r="O19" s="298" t="s">
        <v>120</v>
      </c>
      <c r="P19" s="298" t="s">
        <v>120</v>
      </c>
      <c r="Q19" s="298" t="s">
        <v>120</v>
      </c>
      <c r="R19" s="298" t="s">
        <v>120</v>
      </c>
      <c r="S19" s="298" t="s">
        <v>120</v>
      </c>
      <c r="T19" s="298" t="s">
        <v>120</v>
      </c>
      <c r="U19" s="298" t="s">
        <v>120</v>
      </c>
      <c r="V19" s="298" t="s">
        <v>120</v>
      </c>
      <c r="W19" s="298" t="s">
        <v>120</v>
      </c>
      <c r="X19" s="298" t="s">
        <v>120</v>
      </c>
      <c r="Y19" s="298" t="s">
        <v>120</v>
      </c>
      <c r="Z19" s="298" t="s">
        <v>120</v>
      </c>
      <c r="AA19" s="298" t="s">
        <v>120</v>
      </c>
      <c r="AB19" s="298" t="s">
        <v>120</v>
      </c>
      <c r="AC19" s="298" t="s">
        <v>120</v>
      </c>
      <c r="AD19" s="298" t="s">
        <v>120</v>
      </c>
      <c r="AE19" s="298" t="s">
        <v>120</v>
      </c>
      <c r="AF19" s="298" t="s">
        <v>120</v>
      </c>
      <c r="AG19" s="298" t="s">
        <v>120</v>
      </c>
      <c r="AH19" s="298" t="s">
        <v>120</v>
      </c>
      <c r="AI19" s="298" t="s">
        <v>120</v>
      </c>
      <c r="AJ19" s="298" t="s">
        <v>120</v>
      </c>
      <c r="AK19" s="298" t="s">
        <v>120</v>
      </c>
      <c r="AL19" s="298" t="s">
        <v>120</v>
      </c>
      <c r="AM19" s="298" t="s">
        <v>120</v>
      </c>
      <c r="AN19" s="298" t="s">
        <v>120</v>
      </c>
      <c r="AO19" s="298" t="s">
        <v>120</v>
      </c>
    </row>
    <row r="20" spans="1:41" ht="15.75" thickBot="1" x14ac:dyDescent="0.25">
      <c r="A20" s="291"/>
      <c r="B20" s="988"/>
      <c r="C20" s="292" t="s">
        <v>120</v>
      </c>
      <c r="D20" s="293" t="s">
        <v>120</v>
      </c>
      <c r="E20" s="312" t="s">
        <v>120</v>
      </c>
      <c r="F20" s="295" t="s">
        <v>120</v>
      </c>
      <c r="G20" s="295">
        <v>2</v>
      </c>
      <c r="H20" s="296" t="s">
        <v>120</v>
      </c>
      <c r="I20" s="297" t="s">
        <v>120</v>
      </c>
      <c r="J20" s="297" t="s">
        <v>120</v>
      </c>
      <c r="K20" s="297" t="s">
        <v>120</v>
      </c>
      <c r="L20" s="298" t="s">
        <v>120</v>
      </c>
      <c r="M20" s="298" t="s">
        <v>120</v>
      </c>
      <c r="N20" s="298" t="s">
        <v>120</v>
      </c>
      <c r="O20" s="298" t="s">
        <v>120</v>
      </c>
      <c r="P20" s="298" t="s">
        <v>120</v>
      </c>
      <c r="Q20" s="298" t="s">
        <v>120</v>
      </c>
      <c r="R20" s="298" t="s">
        <v>120</v>
      </c>
      <c r="S20" s="298" t="s">
        <v>120</v>
      </c>
      <c r="T20" s="298" t="s">
        <v>120</v>
      </c>
      <c r="U20" s="298" t="s">
        <v>120</v>
      </c>
      <c r="V20" s="298" t="s">
        <v>120</v>
      </c>
      <c r="W20" s="298" t="s">
        <v>120</v>
      </c>
      <c r="X20" s="298" t="s">
        <v>120</v>
      </c>
      <c r="Y20" s="298" t="s">
        <v>120</v>
      </c>
      <c r="Z20" s="298" t="s">
        <v>120</v>
      </c>
      <c r="AA20" s="298" t="s">
        <v>120</v>
      </c>
      <c r="AB20" s="298" t="s">
        <v>120</v>
      </c>
      <c r="AC20" s="298" t="s">
        <v>120</v>
      </c>
      <c r="AD20" s="298" t="s">
        <v>120</v>
      </c>
      <c r="AE20" s="298" t="s">
        <v>120</v>
      </c>
      <c r="AF20" s="298" t="s">
        <v>120</v>
      </c>
      <c r="AG20" s="298" t="s">
        <v>120</v>
      </c>
      <c r="AH20" s="298" t="s">
        <v>120</v>
      </c>
      <c r="AI20" s="298" t="s">
        <v>120</v>
      </c>
      <c r="AJ20" s="298" t="s">
        <v>120</v>
      </c>
      <c r="AK20" s="298" t="s">
        <v>120</v>
      </c>
      <c r="AL20" s="298" t="s">
        <v>120</v>
      </c>
      <c r="AM20" s="298" t="s">
        <v>120</v>
      </c>
      <c r="AN20" s="298" t="s">
        <v>120</v>
      </c>
      <c r="AO20" s="298" t="s">
        <v>120</v>
      </c>
    </row>
    <row r="21" spans="1:41" ht="25.5" x14ac:dyDescent="0.2">
      <c r="A21" s="177"/>
      <c r="B21" s="988"/>
      <c r="C21" s="288" t="s">
        <v>643</v>
      </c>
      <c r="D21" s="421" t="s">
        <v>644</v>
      </c>
      <c r="E21" s="857" t="s">
        <v>785</v>
      </c>
      <c r="F21" s="290"/>
      <c r="G21" s="290">
        <v>2</v>
      </c>
      <c r="H21" s="416">
        <f>'2. BL Supply'!H17+'2. BL Supply'!H18+'6. Preferred (Scenario Yr)'!H27+'6. Preferred (Scenario Yr)'!H5</f>
        <v>5.1449999999999996</v>
      </c>
      <c r="I21" s="425">
        <f>'2. BL Supply'!I17+'2. BL Supply'!I18+'6. Preferred (Scenario Yr)'!I27+'6. Preferred (Scenario Yr)'!I5</f>
        <v>5.1449999999999996</v>
      </c>
      <c r="J21" s="425">
        <f>'2. BL Supply'!J17+'2. BL Supply'!J18+'6. Preferred (Scenario Yr)'!J27+'6. Preferred (Scenario Yr)'!J5</f>
        <v>5.1449999999999996</v>
      </c>
      <c r="K21" s="425">
        <f>'2. BL Supply'!K17+'2. BL Supply'!K18+'6. Preferred (Scenario Yr)'!K27+'6. Preferred (Scenario Yr)'!K5</f>
        <v>5.1449999999999996</v>
      </c>
      <c r="L21" s="417">
        <f>'2. BL Supply'!L17+'2. BL Supply'!L18+'6. Preferred (Scenario Yr)'!L27+'6. Preferred (Scenario Yr)'!L5</f>
        <v>5.1449999999999996</v>
      </c>
      <c r="M21" s="417">
        <f>'2. BL Supply'!M17+'2. BL Supply'!M18+'6. Preferred (Scenario Yr)'!M27+'6. Preferred (Scenario Yr)'!M5</f>
        <v>5.1449999999999996</v>
      </c>
      <c r="N21" s="417">
        <f>'2. BL Supply'!N17+'2. BL Supply'!N18+'6. Preferred (Scenario Yr)'!N27+'6. Preferred (Scenario Yr)'!N5</f>
        <v>5.1449999999999996</v>
      </c>
      <c r="O21" s="417">
        <f>'2. BL Supply'!O17+'2. BL Supply'!O18+'6. Preferred (Scenario Yr)'!O27+'6. Preferred (Scenario Yr)'!O5</f>
        <v>5.1449999999999996</v>
      </c>
      <c r="P21" s="417">
        <f>'2. BL Supply'!P17+'2. BL Supply'!P18+'6. Preferred (Scenario Yr)'!P27+'6. Preferred (Scenario Yr)'!P5</f>
        <v>5.1449999999999996</v>
      </c>
      <c r="Q21" s="417">
        <f>'2. BL Supply'!Q17+'2. BL Supply'!Q18+'6. Preferred (Scenario Yr)'!Q27+'6. Preferred (Scenario Yr)'!Q5</f>
        <v>5.1449999999999996</v>
      </c>
      <c r="R21" s="417">
        <f>'2. BL Supply'!R17+'2. BL Supply'!R18+'6. Preferred (Scenario Yr)'!R27+'6. Preferred (Scenario Yr)'!R5</f>
        <v>5.1449999999999996</v>
      </c>
      <c r="S21" s="417">
        <f>'2. BL Supply'!S17+'2. BL Supply'!S18+'6. Preferred (Scenario Yr)'!S27+'6. Preferred (Scenario Yr)'!S5</f>
        <v>5.1449999999999996</v>
      </c>
      <c r="T21" s="417">
        <f>'2. BL Supply'!T17+'2. BL Supply'!T18+'6. Preferred (Scenario Yr)'!T27+'6. Preferred (Scenario Yr)'!T5</f>
        <v>5.1449999999999996</v>
      </c>
      <c r="U21" s="417">
        <f>'2. BL Supply'!U17+'2. BL Supply'!U18+'6. Preferred (Scenario Yr)'!U27+'6. Preferred (Scenario Yr)'!U5</f>
        <v>5.1449999999999996</v>
      </c>
      <c r="V21" s="417">
        <f>'2. BL Supply'!V17+'2. BL Supply'!V18+'6. Preferred (Scenario Yr)'!V27+'6. Preferred (Scenario Yr)'!V5</f>
        <v>5.1449999999999996</v>
      </c>
      <c r="W21" s="417">
        <f>'2. BL Supply'!W17+'2. BL Supply'!W18+'6. Preferred (Scenario Yr)'!W27+'6. Preferred (Scenario Yr)'!W5</f>
        <v>5.1449999999999996</v>
      </c>
      <c r="X21" s="417">
        <f>'2. BL Supply'!X17+'2. BL Supply'!X18+'6. Preferred (Scenario Yr)'!X27+'6. Preferred (Scenario Yr)'!X5</f>
        <v>5.1449999999999996</v>
      </c>
      <c r="Y21" s="417">
        <f>'2. BL Supply'!Y17+'2. BL Supply'!Y18+'6. Preferred (Scenario Yr)'!Y27+'6. Preferred (Scenario Yr)'!Y5</f>
        <v>5.1449999999999996</v>
      </c>
      <c r="Z21" s="417">
        <f>'2. BL Supply'!Z17+'2. BL Supply'!Z18+'6. Preferred (Scenario Yr)'!Z27+'6. Preferred (Scenario Yr)'!Z5</f>
        <v>5.1449999999999996</v>
      </c>
      <c r="AA21" s="417">
        <f>'2. BL Supply'!AA17+'2. BL Supply'!AA18+'6. Preferred (Scenario Yr)'!AA27+'6. Preferred (Scenario Yr)'!AA5</f>
        <v>5.1449999999999996</v>
      </c>
      <c r="AB21" s="417">
        <f>'2. BL Supply'!AB17+'2. BL Supply'!AB18+'6. Preferred (Scenario Yr)'!AB27+'6. Preferred (Scenario Yr)'!AB5</f>
        <v>5.1449999999999996</v>
      </c>
      <c r="AC21" s="417">
        <f>'2. BL Supply'!AC17+'2. BL Supply'!AC18+'6. Preferred (Scenario Yr)'!AC27+'6. Preferred (Scenario Yr)'!AC5</f>
        <v>5.1449999999999996</v>
      </c>
      <c r="AD21" s="417">
        <f>'2. BL Supply'!AD17+'2. BL Supply'!AD18+'6. Preferred (Scenario Yr)'!AD27+'6. Preferred (Scenario Yr)'!AD5</f>
        <v>5.1449999999999996</v>
      </c>
      <c r="AE21" s="417">
        <f>'2. BL Supply'!AE17+'2. BL Supply'!AE18+'6. Preferred (Scenario Yr)'!AE27+'6. Preferred (Scenario Yr)'!AE5</f>
        <v>5.1449999999999996</v>
      </c>
      <c r="AF21" s="417">
        <f>'2. BL Supply'!AF17+'2. BL Supply'!AF18+'6. Preferred (Scenario Yr)'!AF27+'6. Preferred (Scenario Yr)'!AF5</f>
        <v>5.1449999999999996</v>
      </c>
      <c r="AG21" s="417">
        <f>'2. BL Supply'!AG17+'2. BL Supply'!AG18+'6. Preferred (Scenario Yr)'!AG27+'6. Preferred (Scenario Yr)'!AG5</f>
        <v>5.1449999999999996</v>
      </c>
      <c r="AH21" s="417">
        <f>'2. BL Supply'!AH17+'2. BL Supply'!AH18+'6. Preferred (Scenario Yr)'!AH27+'6. Preferred (Scenario Yr)'!AH5</f>
        <v>5.1449999999999996</v>
      </c>
      <c r="AI21" s="417">
        <f>'2. BL Supply'!AI17+'2. BL Supply'!AI18+'6. Preferred (Scenario Yr)'!AI27+'6. Preferred (Scenario Yr)'!AI5</f>
        <v>5.1449999999999996</v>
      </c>
      <c r="AJ21" s="417">
        <f>'2. BL Supply'!AJ17+'2. BL Supply'!AJ18+'6. Preferred (Scenario Yr)'!AJ27+'6. Preferred (Scenario Yr)'!AJ5</f>
        <v>5.1449999999999996</v>
      </c>
      <c r="AK21" s="417">
        <f>'2. BL Supply'!AK17+'2. BL Supply'!AK18+'6. Preferred (Scenario Yr)'!AK27+'6. Preferred (Scenario Yr)'!AK5</f>
        <v>5.1449999999999996</v>
      </c>
      <c r="AL21" s="417">
        <f>'2. BL Supply'!AL17+'2. BL Supply'!AL18+'6. Preferred (Scenario Yr)'!AL27+'6. Preferred (Scenario Yr)'!AL5</f>
        <v>5.1449999999999996</v>
      </c>
      <c r="AM21" s="417">
        <f>'2. BL Supply'!AM17+'2. BL Supply'!AM18+'6. Preferred (Scenario Yr)'!AM27+'6. Preferred (Scenario Yr)'!AM5</f>
        <v>5.1449999999999996</v>
      </c>
      <c r="AN21" s="417">
        <f>'2. BL Supply'!AN17+'2. BL Supply'!AN18+'6. Preferred (Scenario Yr)'!AN27+'6. Preferred (Scenario Yr)'!AN5</f>
        <v>5.1449999999999996</v>
      </c>
      <c r="AO21" s="417">
        <f>'2. BL Supply'!AO17+'2. BL Supply'!AO18+'6. Preferred (Scenario Yr)'!AO27+'6. Preferred (Scenario Yr)'!AO5</f>
        <v>5.1449999999999996</v>
      </c>
    </row>
    <row r="22" spans="1:41" x14ac:dyDescent="0.2">
      <c r="A22" s="177"/>
      <c r="B22" s="988"/>
      <c r="C22" s="288" t="s">
        <v>120</v>
      </c>
      <c r="D22" s="313" t="s">
        <v>120</v>
      </c>
      <c r="E22" s="289" t="s">
        <v>120</v>
      </c>
      <c r="F22" s="290" t="s">
        <v>120</v>
      </c>
      <c r="G22" s="290">
        <v>2</v>
      </c>
      <c r="H22" s="296"/>
      <c r="I22" s="297"/>
      <c r="J22" s="297"/>
      <c r="K22" s="297"/>
      <c r="L22" s="314" t="s">
        <v>120</v>
      </c>
      <c r="M22" s="314" t="s">
        <v>120</v>
      </c>
      <c r="N22" s="314" t="s">
        <v>120</v>
      </c>
      <c r="O22" s="314" t="s">
        <v>120</v>
      </c>
      <c r="P22" s="314" t="s">
        <v>120</v>
      </c>
      <c r="Q22" s="314" t="s">
        <v>120</v>
      </c>
      <c r="R22" s="314" t="s">
        <v>120</v>
      </c>
      <c r="S22" s="314" t="s">
        <v>120</v>
      </c>
      <c r="T22" s="314" t="s">
        <v>120</v>
      </c>
      <c r="U22" s="314" t="s">
        <v>120</v>
      </c>
      <c r="V22" s="314" t="s">
        <v>120</v>
      </c>
      <c r="W22" s="314" t="s">
        <v>120</v>
      </c>
      <c r="X22" s="314" t="s">
        <v>120</v>
      </c>
      <c r="Y22" s="314" t="s">
        <v>120</v>
      </c>
      <c r="Z22" s="314" t="s">
        <v>120</v>
      </c>
      <c r="AA22" s="314" t="s">
        <v>120</v>
      </c>
      <c r="AB22" s="314" t="s">
        <v>120</v>
      </c>
      <c r="AC22" s="314" t="s">
        <v>120</v>
      </c>
      <c r="AD22" s="314" t="s">
        <v>120</v>
      </c>
      <c r="AE22" s="314" t="s">
        <v>120</v>
      </c>
      <c r="AF22" s="314" t="s">
        <v>120</v>
      </c>
      <c r="AG22" s="314" t="s">
        <v>120</v>
      </c>
      <c r="AH22" s="314" t="s">
        <v>120</v>
      </c>
      <c r="AI22" s="314" t="s">
        <v>120</v>
      </c>
      <c r="AJ22" s="314" t="s">
        <v>120</v>
      </c>
      <c r="AK22" s="314" t="s">
        <v>120</v>
      </c>
      <c r="AL22" s="314" t="s">
        <v>120</v>
      </c>
      <c r="AM22" s="314" t="s">
        <v>120</v>
      </c>
      <c r="AN22" s="314" t="s">
        <v>120</v>
      </c>
      <c r="AO22" s="314" t="s">
        <v>120</v>
      </c>
    </row>
    <row r="23" spans="1:41" x14ac:dyDescent="0.2">
      <c r="A23" s="177"/>
      <c r="B23" s="988"/>
      <c r="C23" s="292" t="s">
        <v>120</v>
      </c>
      <c r="D23" s="311" t="s">
        <v>120</v>
      </c>
      <c r="E23" s="300" t="s">
        <v>120</v>
      </c>
      <c r="F23" s="301" t="s">
        <v>120</v>
      </c>
      <c r="G23" s="301">
        <v>2</v>
      </c>
      <c r="H23" s="296" t="s">
        <v>120</v>
      </c>
      <c r="I23" s="297" t="s">
        <v>120</v>
      </c>
      <c r="J23" s="297" t="s">
        <v>120</v>
      </c>
      <c r="K23" s="297" t="s">
        <v>120</v>
      </c>
      <c r="L23" s="298" t="s">
        <v>120</v>
      </c>
      <c r="M23" s="298" t="s">
        <v>120</v>
      </c>
      <c r="N23" s="298" t="s">
        <v>120</v>
      </c>
      <c r="O23" s="298" t="s">
        <v>120</v>
      </c>
      <c r="P23" s="298" t="s">
        <v>120</v>
      </c>
      <c r="Q23" s="298" t="s">
        <v>120</v>
      </c>
      <c r="R23" s="298" t="s">
        <v>120</v>
      </c>
      <c r="S23" s="298" t="s">
        <v>120</v>
      </c>
      <c r="T23" s="298" t="s">
        <v>120</v>
      </c>
      <c r="U23" s="298" t="s">
        <v>120</v>
      </c>
      <c r="V23" s="298" t="s">
        <v>120</v>
      </c>
      <c r="W23" s="298" t="s">
        <v>120</v>
      </c>
      <c r="X23" s="298" t="s">
        <v>120</v>
      </c>
      <c r="Y23" s="298" t="s">
        <v>120</v>
      </c>
      <c r="Z23" s="298" t="s">
        <v>120</v>
      </c>
      <c r="AA23" s="298" t="s">
        <v>120</v>
      </c>
      <c r="AB23" s="298" t="s">
        <v>120</v>
      </c>
      <c r="AC23" s="298" t="s">
        <v>120</v>
      </c>
      <c r="AD23" s="298" t="s">
        <v>120</v>
      </c>
      <c r="AE23" s="298" t="s">
        <v>120</v>
      </c>
      <c r="AF23" s="298" t="s">
        <v>120</v>
      </c>
      <c r="AG23" s="298" t="s">
        <v>120</v>
      </c>
      <c r="AH23" s="298" t="s">
        <v>120</v>
      </c>
      <c r="AI23" s="298" t="s">
        <v>120</v>
      </c>
      <c r="AJ23" s="298" t="s">
        <v>120</v>
      </c>
      <c r="AK23" s="298" t="s">
        <v>120</v>
      </c>
      <c r="AL23" s="298" t="s">
        <v>120</v>
      </c>
      <c r="AM23" s="298" t="s">
        <v>120</v>
      </c>
      <c r="AN23" s="298" t="s">
        <v>120</v>
      </c>
      <c r="AO23" s="298" t="s">
        <v>120</v>
      </c>
    </row>
    <row r="24" spans="1:41" x14ac:dyDescent="0.2">
      <c r="A24" s="177"/>
      <c r="B24" s="988"/>
      <c r="C24" s="292" t="s">
        <v>120</v>
      </c>
      <c r="D24" s="311" t="s">
        <v>120</v>
      </c>
      <c r="E24" s="300" t="s">
        <v>120</v>
      </c>
      <c r="F24" s="301" t="s">
        <v>120</v>
      </c>
      <c r="G24" s="301">
        <v>2</v>
      </c>
      <c r="H24" s="296" t="s">
        <v>120</v>
      </c>
      <c r="I24" s="297" t="s">
        <v>120</v>
      </c>
      <c r="J24" s="297" t="s">
        <v>120</v>
      </c>
      <c r="K24" s="297" t="s">
        <v>120</v>
      </c>
      <c r="L24" s="298" t="s">
        <v>120</v>
      </c>
      <c r="M24" s="298" t="s">
        <v>120</v>
      </c>
      <c r="N24" s="298" t="s">
        <v>120</v>
      </c>
      <c r="O24" s="298" t="s">
        <v>120</v>
      </c>
      <c r="P24" s="298" t="s">
        <v>120</v>
      </c>
      <c r="Q24" s="298" t="s">
        <v>120</v>
      </c>
      <c r="R24" s="298" t="s">
        <v>120</v>
      </c>
      <c r="S24" s="298" t="s">
        <v>120</v>
      </c>
      <c r="T24" s="298" t="s">
        <v>120</v>
      </c>
      <c r="U24" s="298" t="s">
        <v>120</v>
      </c>
      <c r="V24" s="298" t="s">
        <v>120</v>
      </c>
      <c r="W24" s="298" t="s">
        <v>120</v>
      </c>
      <c r="X24" s="298" t="s">
        <v>120</v>
      </c>
      <c r="Y24" s="298" t="s">
        <v>120</v>
      </c>
      <c r="Z24" s="298" t="s">
        <v>120</v>
      </c>
      <c r="AA24" s="298" t="s">
        <v>120</v>
      </c>
      <c r="AB24" s="298" t="s">
        <v>120</v>
      </c>
      <c r="AC24" s="298" t="s">
        <v>120</v>
      </c>
      <c r="AD24" s="298" t="s">
        <v>120</v>
      </c>
      <c r="AE24" s="298" t="s">
        <v>120</v>
      </c>
      <c r="AF24" s="298" t="s">
        <v>120</v>
      </c>
      <c r="AG24" s="298" t="s">
        <v>120</v>
      </c>
      <c r="AH24" s="298" t="s">
        <v>120</v>
      </c>
      <c r="AI24" s="298" t="s">
        <v>120</v>
      </c>
      <c r="AJ24" s="298" t="s">
        <v>120</v>
      </c>
      <c r="AK24" s="298" t="s">
        <v>120</v>
      </c>
      <c r="AL24" s="298" t="s">
        <v>120</v>
      </c>
      <c r="AM24" s="298" t="s">
        <v>120</v>
      </c>
      <c r="AN24" s="298" t="s">
        <v>120</v>
      </c>
      <c r="AO24" s="298" t="s">
        <v>120</v>
      </c>
    </row>
    <row r="25" spans="1:41" x14ac:dyDescent="0.2">
      <c r="A25" s="177"/>
      <c r="B25" s="988"/>
      <c r="C25" s="292" t="s">
        <v>120</v>
      </c>
      <c r="D25" s="311" t="s">
        <v>120</v>
      </c>
      <c r="E25" s="300" t="s">
        <v>120</v>
      </c>
      <c r="F25" s="301" t="s">
        <v>120</v>
      </c>
      <c r="G25" s="301">
        <v>2</v>
      </c>
      <c r="H25" s="296" t="s">
        <v>120</v>
      </c>
      <c r="I25" s="297" t="s">
        <v>120</v>
      </c>
      <c r="J25" s="297" t="s">
        <v>120</v>
      </c>
      <c r="K25" s="297" t="s">
        <v>120</v>
      </c>
      <c r="L25" s="298" t="s">
        <v>120</v>
      </c>
      <c r="M25" s="298" t="s">
        <v>120</v>
      </c>
      <c r="N25" s="298" t="s">
        <v>120</v>
      </c>
      <c r="O25" s="298" t="s">
        <v>120</v>
      </c>
      <c r="P25" s="298" t="s">
        <v>120</v>
      </c>
      <c r="Q25" s="298" t="s">
        <v>120</v>
      </c>
      <c r="R25" s="298" t="s">
        <v>120</v>
      </c>
      <c r="S25" s="298" t="s">
        <v>120</v>
      </c>
      <c r="T25" s="298" t="s">
        <v>120</v>
      </c>
      <c r="U25" s="298" t="s">
        <v>120</v>
      </c>
      <c r="V25" s="298" t="s">
        <v>120</v>
      </c>
      <c r="W25" s="298" t="s">
        <v>120</v>
      </c>
      <c r="X25" s="298" t="s">
        <v>120</v>
      </c>
      <c r="Y25" s="298" t="s">
        <v>120</v>
      </c>
      <c r="Z25" s="298" t="s">
        <v>120</v>
      </c>
      <c r="AA25" s="298" t="s">
        <v>120</v>
      </c>
      <c r="AB25" s="298" t="s">
        <v>120</v>
      </c>
      <c r="AC25" s="298" t="s">
        <v>120</v>
      </c>
      <c r="AD25" s="298" t="s">
        <v>120</v>
      </c>
      <c r="AE25" s="298" t="s">
        <v>120</v>
      </c>
      <c r="AF25" s="298" t="s">
        <v>120</v>
      </c>
      <c r="AG25" s="298" t="s">
        <v>120</v>
      </c>
      <c r="AH25" s="298" t="s">
        <v>120</v>
      </c>
      <c r="AI25" s="298" t="s">
        <v>120</v>
      </c>
      <c r="AJ25" s="298" t="s">
        <v>120</v>
      </c>
      <c r="AK25" s="298" t="s">
        <v>120</v>
      </c>
      <c r="AL25" s="298" t="s">
        <v>120</v>
      </c>
      <c r="AM25" s="298" t="s">
        <v>120</v>
      </c>
      <c r="AN25" s="298" t="s">
        <v>120</v>
      </c>
      <c r="AO25" s="298" t="s">
        <v>120</v>
      </c>
    </row>
    <row r="26" spans="1:41" x14ac:dyDescent="0.2">
      <c r="A26" s="177"/>
      <c r="B26" s="989"/>
      <c r="C26" s="315" t="s">
        <v>120</v>
      </c>
      <c r="D26" s="316" t="s">
        <v>120</v>
      </c>
      <c r="E26" s="302" t="s">
        <v>120</v>
      </c>
      <c r="F26" s="317" t="s">
        <v>120</v>
      </c>
      <c r="G26" s="317">
        <v>2</v>
      </c>
      <c r="H26" s="318" t="s">
        <v>120</v>
      </c>
      <c r="I26" s="319" t="s">
        <v>120</v>
      </c>
      <c r="J26" s="319" t="s">
        <v>120</v>
      </c>
      <c r="K26" s="319" t="s">
        <v>120</v>
      </c>
      <c r="L26" s="320" t="s">
        <v>120</v>
      </c>
      <c r="M26" s="320" t="s">
        <v>120</v>
      </c>
      <c r="N26" s="320" t="s">
        <v>120</v>
      </c>
      <c r="O26" s="320" t="s">
        <v>120</v>
      </c>
      <c r="P26" s="320" t="s">
        <v>120</v>
      </c>
      <c r="Q26" s="320" t="s">
        <v>120</v>
      </c>
      <c r="R26" s="320" t="s">
        <v>120</v>
      </c>
      <c r="S26" s="320" t="s">
        <v>120</v>
      </c>
      <c r="T26" s="320" t="s">
        <v>120</v>
      </c>
      <c r="U26" s="320" t="s">
        <v>120</v>
      </c>
      <c r="V26" s="320" t="s">
        <v>120</v>
      </c>
      <c r="W26" s="320" t="s">
        <v>120</v>
      </c>
      <c r="X26" s="320" t="s">
        <v>120</v>
      </c>
      <c r="Y26" s="320" t="s">
        <v>120</v>
      </c>
      <c r="Z26" s="320" t="s">
        <v>120</v>
      </c>
      <c r="AA26" s="320" t="s">
        <v>120</v>
      </c>
      <c r="AB26" s="320" t="s">
        <v>120</v>
      </c>
      <c r="AC26" s="320" t="s">
        <v>120</v>
      </c>
      <c r="AD26" s="320" t="s">
        <v>120</v>
      </c>
      <c r="AE26" s="320" t="s">
        <v>120</v>
      </c>
      <c r="AF26" s="320" t="s">
        <v>120</v>
      </c>
      <c r="AG26" s="320" t="s">
        <v>120</v>
      </c>
      <c r="AH26" s="320" t="s">
        <v>120</v>
      </c>
      <c r="AI26" s="320" t="s">
        <v>120</v>
      </c>
      <c r="AJ26" s="320" t="s">
        <v>120</v>
      </c>
      <c r="AK26" s="320" t="s">
        <v>120</v>
      </c>
      <c r="AL26" s="320" t="s">
        <v>120</v>
      </c>
      <c r="AM26" s="320" t="s">
        <v>120</v>
      </c>
      <c r="AN26" s="320" t="s">
        <v>120</v>
      </c>
      <c r="AO26" s="320" t="s">
        <v>120</v>
      </c>
    </row>
    <row r="27" spans="1:41" ht="25.5" x14ac:dyDescent="0.2">
      <c r="A27" s="177"/>
      <c r="B27" s="990"/>
      <c r="C27" s="321" t="s">
        <v>645</v>
      </c>
      <c r="D27" s="421" t="s">
        <v>182</v>
      </c>
      <c r="E27" s="857" t="s">
        <v>786</v>
      </c>
      <c r="F27" s="290" t="s">
        <v>72</v>
      </c>
      <c r="G27" s="290">
        <v>2</v>
      </c>
      <c r="H27" s="412">
        <f>'2. BL Supply'!H24+'6. Preferred (Scenario Yr)'!H38+'6. Preferred (Scenario Yr)'!H14</f>
        <v>0.21176720465051502</v>
      </c>
      <c r="I27" s="297">
        <f>'2. BL Supply'!I24+'6. Preferred (Scenario Yr)'!I38+'6. Preferred (Scenario Yr)'!I14</f>
        <v>0.21176720465051502</v>
      </c>
      <c r="J27" s="297">
        <f>'2. BL Supply'!J24+'6. Preferred (Scenario Yr)'!J38+'6. Preferred (Scenario Yr)'!J14</f>
        <v>0.21176720465051502</v>
      </c>
      <c r="K27" s="297">
        <f>'2. BL Supply'!K24+'6. Preferred (Scenario Yr)'!K38+'6. Preferred (Scenario Yr)'!K14</f>
        <v>0.21176720465051502</v>
      </c>
      <c r="L27" s="417">
        <f>'2. BL Supply'!L24+'6. Preferred (Scenario Yr)'!L38+'6. Preferred (Scenario Yr)'!L14</f>
        <v>0.21176720465051502</v>
      </c>
      <c r="M27" s="417">
        <f>'2. BL Supply'!M24+'6. Preferred (Scenario Yr)'!M38+'6. Preferred (Scenario Yr)'!M14</f>
        <v>0.21176720465051502</v>
      </c>
      <c r="N27" s="417">
        <f>'2. BL Supply'!N24+'6. Preferred (Scenario Yr)'!N38+'6. Preferred (Scenario Yr)'!N14</f>
        <v>0.21176720465051502</v>
      </c>
      <c r="O27" s="417">
        <f>'2. BL Supply'!O24+'6. Preferred (Scenario Yr)'!O38+'6. Preferred (Scenario Yr)'!O14</f>
        <v>0.21176720465051502</v>
      </c>
      <c r="P27" s="417">
        <f>'2. BL Supply'!P24+'6. Preferred (Scenario Yr)'!P38+'6. Preferred (Scenario Yr)'!P14</f>
        <v>0.21176720465051502</v>
      </c>
      <c r="Q27" s="417">
        <f>'2. BL Supply'!Q24+'6. Preferred (Scenario Yr)'!Q38+'6. Preferred (Scenario Yr)'!Q14</f>
        <v>0.21176720465051502</v>
      </c>
      <c r="R27" s="417">
        <f>'2. BL Supply'!R24+'6. Preferred (Scenario Yr)'!R38+'6. Preferred (Scenario Yr)'!R14</f>
        <v>0.21176720465051502</v>
      </c>
      <c r="S27" s="417">
        <f>'2. BL Supply'!S24+'6. Preferred (Scenario Yr)'!S38+'6. Preferred (Scenario Yr)'!S14</f>
        <v>0.21176720465051502</v>
      </c>
      <c r="T27" s="417">
        <f>'2. BL Supply'!T24+'6. Preferred (Scenario Yr)'!T38+'6. Preferred (Scenario Yr)'!T14</f>
        <v>0.21176720465051502</v>
      </c>
      <c r="U27" s="417">
        <f>'2. BL Supply'!U24+'6. Preferred (Scenario Yr)'!U38+'6. Preferred (Scenario Yr)'!U14</f>
        <v>0.21176720465051502</v>
      </c>
      <c r="V27" s="417">
        <f>'2. BL Supply'!V24+'6. Preferred (Scenario Yr)'!V38+'6. Preferred (Scenario Yr)'!V14</f>
        <v>0.21176720465051502</v>
      </c>
      <c r="W27" s="417">
        <f>'2. BL Supply'!W24+'6. Preferred (Scenario Yr)'!W38+'6. Preferred (Scenario Yr)'!W14</f>
        <v>0.21176720465051502</v>
      </c>
      <c r="X27" s="417">
        <f>'2. BL Supply'!X24+'6. Preferred (Scenario Yr)'!X38+'6. Preferred (Scenario Yr)'!X14</f>
        <v>0.21176720465051502</v>
      </c>
      <c r="Y27" s="417">
        <f>'2. BL Supply'!Y24+'6. Preferred (Scenario Yr)'!Y38+'6. Preferred (Scenario Yr)'!Y14</f>
        <v>0.21176720465051502</v>
      </c>
      <c r="Z27" s="417">
        <f>'2. BL Supply'!Z24+'6. Preferred (Scenario Yr)'!Z38+'6. Preferred (Scenario Yr)'!Z14</f>
        <v>0.21176720465051502</v>
      </c>
      <c r="AA27" s="417">
        <f>'2. BL Supply'!AA24+'6. Preferred (Scenario Yr)'!AA38+'6. Preferred (Scenario Yr)'!AA14</f>
        <v>0.21176720465051502</v>
      </c>
      <c r="AB27" s="417">
        <f>'2. BL Supply'!AB24+'6. Preferred (Scenario Yr)'!AB38+'6. Preferred (Scenario Yr)'!AB14</f>
        <v>0.21176720465051502</v>
      </c>
      <c r="AC27" s="417">
        <f>'2. BL Supply'!AC24+'6. Preferred (Scenario Yr)'!AC38+'6. Preferred (Scenario Yr)'!AC14</f>
        <v>0.21176720465051502</v>
      </c>
      <c r="AD27" s="417">
        <f>'2. BL Supply'!AD24+'6. Preferred (Scenario Yr)'!AD38+'6. Preferred (Scenario Yr)'!AD14</f>
        <v>0.21176720465051502</v>
      </c>
      <c r="AE27" s="417">
        <f>'2. BL Supply'!AE24+'6. Preferred (Scenario Yr)'!AE38+'6. Preferred (Scenario Yr)'!AE14</f>
        <v>0.21176720465051502</v>
      </c>
      <c r="AF27" s="417">
        <f>'2. BL Supply'!AF24+'6. Preferred (Scenario Yr)'!AF38+'6. Preferred (Scenario Yr)'!AF14</f>
        <v>0.21176720465051502</v>
      </c>
      <c r="AG27" s="417">
        <f>'2. BL Supply'!AG24+'6. Preferred (Scenario Yr)'!AG38+'6. Preferred (Scenario Yr)'!AG14</f>
        <v>0.21176720465051502</v>
      </c>
      <c r="AH27" s="417">
        <f>'2. BL Supply'!AH24+'6. Preferred (Scenario Yr)'!AH38+'6. Preferred (Scenario Yr)'!AH14</f>
        <v>0.21176720465051502</v>
      </c>
      <c r="AI27" s="417">
        <f>'2. BL Supply'!AI24+'6. Preferred (Scenario Yr)'!AI38+'6. Preferred (Scenario Yr)'!AI14</f>
        <v>0.21176720465051502</v>
      </c>
      <c r="AJ27" s="417">
        <f>'2. BL Supply'!AJ24+'6. Preferred (Scenario Yr)'!AJ38+'6. Preferred (Scenario Yr)'!AJ14</f>
        <v>0.21176720465051502</v>
      </c>
      <c r="AK27" s="417">
        <f>'2. BL Supply'!AK24+'6. Preferred (Scenario Yr)'!AK38+'6. Preferred (Scenario Yr)'!AK14</f>
        <v>0.21176720465051502</v>
      </c>
      <c r="AL27" s="417">
        <f>'2. BL Supply'!AL24+'6. Preferred (Scenario Yr)'!AL38+'6. Preferred (Scenario Yr)'!AL14</f>
        <v>0.21176720465051502</v>
      </c>
      <c r="AM27" s="417">
        <f>'2. BL Supply'!AM24+'6. Preferred (Scenario Yr)'!AM38+'6. Preferred (Scenario Yr)'!AM14</f>
        <v>0.21176720465051502</v>
      </c>
      <c r="AN27" s="417">
        <f>'2. BL Supply'!AN24+'6. Preferred (Scenario Yr)'!AN38+'6. Preferred (Scenario Yr)'!AN14</f>
        <v>0.21176720465051502</v>
      </c>
      <c r="AO27" s="417">
        <f>'2. BL Supply'!AO24+'6. Preferred (Scenario Yr)'!AO38+'6. Preferred (Scenario Yr)'!AO14</f>
        <v>0.21176720465051502</v>
      </c>
    </row>
    <row r="28" spans="1:41" ht="15.75" thickBot="1" x14ac:dyDescent="0.25">
      <c r="A28" s="177"/>
      <c r="B28" s="991"/>
      <c r="C28" s="322" t="s">
        <v>646</v>
      </c>
      <c r="D28" s="418" t="s">
        <v>184</v>
      </c>
      <c r="E28" s="323" t="s">
        <v>647</v>
      </c>
      <c r="F28" s="324" t="s">
        <v>72</v>
      </c>
      <c r="G28" s="324">
        <v>2</v>
      </c>
      <c r="H28" s="308">
        <f>'2. BL Supply'!H25+'6. Preferred (Scenario Yr)'!H41</f>
        <v>8.7979500000000002E-2</v>
      </c>
      <c r="I28" s="297">
        <f>'2. BL Supply'!I25+'6. Preferred (Scenario Yr)'!I41</f>
        <v>0.10995846534644034</v>
      </c>
      <c r="J28" s="297">
        <f>'2. BL Supply'!J25+'6. Preferred (Scenario Yr)'!J41</f>
        <v>0.10995846534644034</v>
      </c>
      <c r="K28" s="297">
        <f>'2. BL Supply'!K25+'6. Preferred (Scenario Yr)'!K41</f>
        <v>0.10995846534644034</v>
      </c>
      <c r="L28" s="417">
        <f>'2. BL Supply'!L25+'6. Preferred (Scenario Yr)'!L41</f>
        <v>0.10995846534644034</v>
      </c>
      <c r="M28" s="417">
        <f>'2. BL Supply'!M25+'6. Preferred (Scenario Yr)'!M41</f>
        <v>0.10995846534644034</v>
      </c>
      <c r="N28" s="417">
        <f>'2. BL Supply'!N25+'6. Preferred (Scenario Yr)'!N41</f>
        <v>0.10995846534644034</v>
      </c>
      <c r="O28" s="417">
        <f>'2. BL Supply'!O25+'6. Preferred (Scenario Yr)'!O41</f>
        <v>0.10995846534644034</v>
      </c>
      <c r="P28" s="417">
        <f>'2. BL Supply'!P25+'6. Preferred (Scenario Yr)'!P41</f>
        <v>0.10995846534644034</v>
      </c>
      <c r="Q28" s="417">
        <f>'2. BL Supply'!Q25+'6. Preferred (Scenario Yr)'!Q41</f>
        <v>0.10995846534644034</v>
      </c>
      <c r="R28" s="417">
        <f>'2. BL Supply'!R25+'6. Preferred (Scenario Yr)'!R41</f>
        <v>0.10995846534644034</v>
      </c>
      <c r="S28" s="417">
        <f>'2. BL Supply'!S25+'6. Preferred (Scenario Yr)'!S41</f>
        <v>0.10995846534644034</v>
      </c>
      <c r="T28" s="417">
        <f>'2. BL Supply'!T25+'6. Preferred (Scenario Yr)'!T41</f>
        <v>0.10995846534644034</v>
      </c>
      <c r="U28" s="417">
        <f>'2. BL Supply'!U25+'6. Preferred (Scenario Yr)'!U41</f>
        <v>0.10995846534644034</v>
      </c>
      <c r="V28" s="417">
        <f>'2. BL Supply'!V25+'6. Preferred (Scenario Yr)'!V41</f>
        <v>0.10995846534644034</v>
      </c>
      <c r="W28" s="417">
        <f>'2. BL Supply'!W25+'6. Preferred (Scenario Yr)'!W41</f>
        <v>0.10995846534644034</v>
      </c>
      <c r="X28" s="417">
        <f>'2. BL Supply'!X25+'6. Preferred (Scenario Yr)'!X41</f>
        <v>0.10995846534644034</v>
      </c>
      <c r="Y28" s="417">
        <f>'2. BL Supply'!Y25+'6. Preferred (Scenario Yr)'!Y41</f>
        <v>0.10995846534644034</v>
      </c>
      <c r="Z28" s="417">
        <f>'2. BL Supply'!Z25+'6. Preferred (Scenario Yr)'!Z41</f>
        <v>0.10995846534644034</v>
      </c>
      <c r="AA28" s="417">
        <f>'2. BL Supply'!AA25+'6. Preferred (Scenario Yr)'!AA41</f>
        <v>0.10995846534644034</v>
      </c>
      <c r="AB28" s="417">
        <f>'2. BL Supply'!AB25+'6. Preferred (Scenario Yr)'!AB41</f>
        <v>0.10995846534644034</v>
      </c>
      <c r="AC28" s="417">
        <f>'2. BL Supply'!AC25+'6. Preferred (Scenario Yr)'!AC41</f>
        <v>0.10995846534644034</v>
      </c>
      <c r="AD28" s="417">
        <f>'2. BL Supply'!AD25+'6. Preferred (Scenario Yr)'!AD41</f>
        <v>0.10995846534644034</v>
      </c>
      <c r="AE28" s="417">
        <f>'2. BL Supply'!AE25+'6. Preferred (Scenario Yr)'!AE41</f>
        <v>0.10995846534644034</v>
      </c>
      <c r="AF28" s="417">
        <f>'2. BL Supply'!AF25+'6. Preferred (Scenario Yr)'!AF41</f>
        <v>0.10995846534644034</v>
      </c>
      <c r="AG28" s="417">
        <f>'2. BL Supply'!AG25+'6. Preferred (Scenario Yr)'!AG41</f>
        <v>0.10995846534644034</v>
      </c>
      <c r="AH28" s="417">
        <f>'2. BL Supply'!AH25+'6. Preferred (Scenario Yr)'!AH41</f>
        <v>0.10995846534644034</v>
      </c>
      <c r="AI28" s="417">
        <f>'2. BL Supply'!AI25+'6. Preferred (Scenario Yr)'!AI41</f>
        <v>0.10995846534644034</v>
      </c>
      <c r="AJ28" s="417">
        <f>'2. BL Supply'!AJ25+'6. Preferred (Scenario Yr)'!AJ41</f>
        <v>0.10995846534644034</v>
      </c>
      <c r="AK28" s="417">
        <f>'2. BL Supply'!AK25+'6. Preferred (Scenario Yr)'!AK41</f>
        <v>0.10995846534644034</v>
      </c>
      <c r="AL28" s="417">
        <f>'2. BL Supply'!AL25+'6. Preferred (Scenario Yr)'!AL41</f>
        <v>0.10995846534644034</v>
      </c>
      <c r="AM28" s="417">
        <f>'2. BL Supply'!AM25+'6. Preferred (Scenario Yr)'!AM41</f>
        <v>0.10995846534644034</v>
      </c>
      <c r="AN28" s="417">
        <f>'2. BL Supply'!AN25+'6. Preferred (Scenario Yr)'!AN41</f>
        <v>0.10995846534644034</v>
      </c>
      <c r="AO28" s="417">
        <f>'2. BL Supply'!AO25+'6. Preferred (Scenario Yr)'!AO41</f>
        <v>0.10995846534644034</v>
      </c>
    </row>
    <row r="29" spans="1:41" ht="15.75" x14ac:dyDescent="0.25">
      <c r="A29" s="177"/>
      <c r="B29" s="202"/>
      <c r="C29" s="174"/>
      <c r="D29" s="325"/>
      <c r="E29" s="326"/>
      <c r="F29" s="203"/>
      <c r="G29" s="203"/>
      <c r="H29" s="203"/>
      <c r="I29" s="206"/>
      <c r="J29" s="327"/>
      <c r="K29" s="328"/>
      <c r="L29" s="329"/>
      <c r="M29" s="330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</row>
    <row r="30" spans="1:41" ht="15.75" x14ac:dyDescent="0.25">
      <c r="A30" s="177"/>
      <c r="B30" s="202"/>
      <c r="C30" s="174"/>
      <c r="D30" s="331"/>
      <c r="E30" s="332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</row>
    <row r="31" spans="1:41" ht="15.75" x14ac:dyDescent="0.25">
      <c r="A31" s="177"/>
      <c r="B31" s="202"/>
      <c r="C31" s="203"/>
      <c r="D31" s="325"/>
      <c r="E31" s="326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</row>
    <row r="32" spans="1:41" ht="15.75" x14ac:dyDescent="0.25">
      <c r="A32" s="177"/>
      <c r="B32" s="202"/>
      <c r="C32" s="203"/>
      <c r="D32" s="333" t="str">
        <f>'TITLE PAGE'!B9</f>
        <v>Company:</v>
      </c>
      <c r="E32" s="158" t="str">
        <f>'TITLE PAGE'!D9</f>
        <v>Dŵr Cymru Welsh Water</v>
      </c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</row>
    <row r="33" spans="1:41" ht="15.75" x14ac:dyDescent="0.25">
      <c r="A33" s="177"/>
      <c r="B33" s="202"/>
      <c r="C33" s="203"/>
      <c r="D33" s="334" t="str">
        <f>'TITLE PAGE'!B10</f>
        <v>Resource Zone Name:</v>
      </c>
      <c r="E33" s="162" t="str">
        <f>'TITLE PAGE'!D10</f>
        <v>Whitbourne</v>
      </c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</row>
    <row r="34" spans="1:41" ht="15.75" x14ac:dyDescent="0.25">
      <c r="A34" s="177"/>
      <c r="B34" s="202"/>
      <c r="C34" s="203"/>
      <c r="D34" s="334" t="str">
        <f>'TITLE PAGE'!B11</f>
        <v>Resource Zone Number:</v>
      </c>
      <c r="E34" s="165">
        <f>'TITLE PAGE'!D11</f>
        <v>8111</v>
      </c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</row>
    <row r="35" spans="1:41" ht="15.75" x14ac:dyDescent="0.25">
      <c r="A35" s="177"/>
      <c r="B35" s="202"/>
      <c r="C35" s="203"/>
      <c r="D35" s="334" t="str">
        <f>'TITLE PAGE'!B12</f>
        <v xml:space="preserve">Planning Scenario Name:                                                                     </v>
      </c>
      <c r="E35" s="162" t="str">
        <f>'TITLE PAGE'!D12</f>
        <v>Dry Year Annual Average</v>
      </c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</row>
    <row r="36" spans="1:41" ht="15.75" x14ac:dyDescent="0.25">
      <c r="A36" s="177"/>
      <c r="B36" s="202"/>
      <c r="C36" s="203"/>
      <c r="D36" s="335" t="str">
        <f>'TITLE PAGE'!B13</f>
        <v xml:space="preserve">Chosen Level of Service:  </v>
      </c>
      <c r="E36" s="170" t="str">
        <f>'TITLE PAGE'!D13</f>
        <v>1 in 20</v>
      </c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AE1" zoomScale="75" zoomScaleNormal="75" workbookViewId="0">
      <selection activeCell="AP6" sqref="AP6"/>
    </sheetView>
  </sheetViews>
  <sheetFormatPr defaultColWidth="11.3320312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</cols>
  <sheetData>
    <row r="1" spans="1:41" ht="18.75" thickBot="1" x14ac:dyDescent="0.25">
      <c r="A1" s="186"/>
      <c r="B1" s="178"/>
      <c r="C1" s="179" t="s">
        <v>648</v>
      </c>
      <c r="D1" s="180"/>
      <c r="E1" s="336"/>
      <c r="F1" s="182"/>
      <c r="G1" s="182"/>
      <c r="H1" s="182"/>
      <c r="I1" s="182"/>
      <c r="J1" s="183"/>
      <c r="K1" s="183"/>
      <c r="L1" s="282"/>
      <c r="M1" s="183"/>
      <c r="N1" s="183"/>
      <c r="O1" s="183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6"/>
      <c r="AI1" s="184"/>
      <c r="AJ1" s="184"/>
      <c r="AK1" s="184"/>
      <c r="AL1" s="184"/>
      <c r="AM1" s="186"/>
      <c r="AN1" s="184"/>
      <c r="AO1" s="184"/>
    </row>
    <row r="2" spans="1:41" ht="32.25" thickBot="1" x14ac:dyDescent="0.25">
      <c r="A2" s="188"/>
      <c r="B2" s="188"/>
      <c r="C2" s="143" t="s">
        <v>594</v>
      </c>
      <c r="D2" s="144" t="s">
        <v>136</v>
      </c>
      <c r="E2" s="337" t="s">
        <v>649</v>
      </c>
      <c r="F2" s="144" t="s">
        <v>137</v>
      </c>
      <c r="G2" s="144" t="s">
        <v>186</v>
      </c>
      <c r="H2" s="338" t="str">
        <f>'TITLE PAGE'!D14</f>
        <v>2015-16</v>
      </c>
      <c r="I2" s="192" t="str">
        <f>'WRZ summary'!E5</f>
        <v>For info 2017-18</v>
      </c>
      <c r="J2" s="192" t="str">
        <f>'WRZ summary'!F5</f>
        <v>For info 2018-19</v>
      </c>
      <c r="K2" s="192" t="str">
        <f>'WRZ summary'!G5</f>
        <v>For info 2019-20</v>
      </c>
      <c r="L2" s="339" t="str">
        <f>'WRZ summary'!H5</f>
        <v>2020-21</v>
      </c>
      <c r="M2" s="339" t="str">
        <f>'WRZ summary'!I5</f>
        <v>2021-22</v>
      </c>
      <c r="N2" s="339" t="str">
        <f>'WRZ summary'!J5</f>
        <v>2022-23</v>
      </c>
      <c r="O2" s="339" t="str">
        <f>'WRZ summary'!K5</f>
        <v>2023-24</v>
      </c>
      <c r="P2" s="339" t="str">
        <f>'WRZ summary'!L5</f>
        <v>2024-25</v>
      </c>
      <c r="Q2" s="339" t="str">
        <f>'WRZ summary'!M5</f>
        <v>2025-26</v>
      </c>
      <c r="R2" s="339" t="str">
        <f>'WRZ summary'!N5</f>
        <v>2026-27</v>
      </c>
      <c r="S2" s="339" t="str">
        <f>'WRZ summary'!O5</f>
        <v>2027-28</v>
      </c>
      <c r="T2" s="339" t="str">
        <f>'WRZ summary'!P5</f>
        <v>2028-29</v>
      </c>
      <c r="U2" s="339" t="str">
        <f>'WRZ summary'!Q5</f>
        <v>2029-30</v>
      </c>
      <c r="V2" s="339" t="str">
        <f>'WRZ summary'!R5</f>
        <v>2030-31</v>
      </c>
      <c r="W2" s="339" t="str">
        <f>'WRZ summary'!S5</f>
        <v>2031-32</v>
      </c>
      <c r="X2" s="339" t="str">
        <f>'WRZ summary'!T5</f>
        <v>2032-33</v>
      </c>
      <c r="Y2" s="339" t="str">
        <f>'WRZ summary'!U5</f>
        <v>2033-34</v>
      </c>
      <c r="Z2" s="339" t="str">
        <f>'WRZ summary'!V5</f>
        <v>2034-35</v>
      </c>
      <c r="AA2" s="339" t="str">
        <f>'WRZ summary'!W5</f>
        <v>2035-36</v>
      </c>
      <c r="AB2" s="339" t="str">
        <f>'WRZ summary'!X5</f>
        <v>2036-37</v>
      </c>
      <c r="AC2" s="339" t="str">
        <f>'WRZ summary'!Y5</f>
        <v>2037-38</v>
      </c>
      <c r="AD2" s="339" t="str">
        <f>'WRZ summary'!Z5</f>
        <v>2038-39</v>
      </c>
      <c r="AE2" s="339" t="str">
        <f>'WRZ summary'!AA5</f>
        <v>2039-40</v>
      </c>
      <c r="AF2" s="339" t="str">
        <f>'WRZ summary'!AB5</f>
        <v>2040-41</v>
      </c>
      <c r="AG2" s="339" t="str">
        <f>'WRZ summary'!AC5</f>
        <v>2041-42</v>
      </c>
      <c r="AH2" s="339" t="str">
        <f>'WRZ summary'!AD5</f>
        <v>2042-43</v>
      </c>
      <c r="AI2" s="339" t="str">
        <f>'WRZ summary'!AE5</f>
        <v>2043-44</v>
      </c>
      <c r="AJ2" s="195" t="str">
        <f>'WRZ summary'!AF5</f>
        <v>2044-45</v>
      </c>
      <c r="AK2" s="195" t="str">
        <f>'WRZ summary'!AG5</f>
        <v>2045-46</v>
      </c>
      <c r="AL2" s="195" t="str">
        <f>'WRZ summary'!AH5</f>
        <v>2046-47</v>
      </c>
      <c r="AM2" s="195" t="str">
        <f>'WRZ summary'!AI5</f>
        <v>2047-48</v>
      </c>
      <c r="AN2" s="195" t="str">
        <f>'WRZ summary'!AJ5</f>
        <v>2048-49</v>
      </c>
      <c r="AO2" s="195" t="str">
        <f>'WRZ summary'!AK5</f>
        <v>2049-50</v>
      </c>
    </row>
    <row r="3" spans="1:41" x14ac:dyDescent="0.2">
      <c r="A3" s="340"/>
      <c r="B3" s="971" t="s">
        <v>187</v>
      </c>
      <c r="C3" s="286" t="s">
        <v>650</v>
      </c>
      <c r="D3" s="481" t="s">
        <v>651</v>
      </c>
      <c r="E3" s="289" t="s">
        <v>652</v>
      </c>
      <c r="F3" s="347" t="s">
        <v>72</v>
      </c>
      <c r="G3" s="423">
        <v>2</v>
      </c>
      <c r="H3" s="862">
        <f>'3. BL Demand'!H3+'6. Preferred (Scenario Yr)'!H45+'6. Preferred (Scenario Yr)'!H60</f>
        <v>1.4798110848157919</v>
      </c>
      <c r="I3" s="424">
        <f>'3. BL Demand'!I3+'6. Preferred (Scenario Yr)'!I45+'6. Preferred (Scenario Yr)'!I60</f>
        <v>1.4864870173339078</v>
      </c>
      <c r="J3" s="424">
        <f>'3. BL Demand'!J3+'6. Preferred (Scenario Yr)'!J45+'6. Preferred (Scenario Yr)'!J60</f>
        <v>1.4845531779802623</v>
      </c>
      <c r="K3" s="424">
        <f>'3. BL Demand'!K3+'6. Preferred (Scenario Yr)'!K45+'6. Preferred (Scenario Yr)'!K60</f>
        <v>1.4900623406513944</v>
      </c>
      <c r="L3" s="856">
        <f>'3. BL Demand'!L3+'6. Preferred (Scenario Yr)'!L45+'6. Preferred (Scenario Yr)'!L60</f>
        <v>1.4954760340644095</v>
      </c>
      <c r="M3" s="856">
        <f>'3. BL Demand'!M3+'6. Preferred (Scenario Yr)'!M45+'6. Preferred (Scenario Yr)'!M60</f>
        <v>1.5014188938254502</v>
      </c>
      <c r="N3" s="856">
        <f>'3. BL Demand'!N3+'6. Preferred (Scenario Yr)'!N45+'6. Preferred (Scenario Yr)'!N60</f>
        <v>1.5004419063060979</v>
      </c>
      <c r="O3" s="856">
        <f>'3. BL Demand'!O3+'6. Preferred (Scenario Yr)'!O45+'6. Preferred (Scenario Yr)'!O60</f>
        <v>1.5028329019459259</v>
      </c>
      <c r="P3" s="856">
        <f>'3. BL Demand'!P3+'6. Preferred (Scenario Yr)'!P45+'6. Preferred (Scenario Yr)'!P60</f>
        <v>1.5050713363065771</v>
      </c>
      <c r="Q3" s="856">
        <f>'3. BL Demand'!Q3+'6. Preferred (Scenario Yr)'!Q45+'6. Preferred (Scenario Yr)'!Q60</f>
        <v>1.5073763078936075</v>
      </c>
      <c r="R3" s="856">
        <f>'3. BL Demand'!R3+'6. Preferred (Scenario Yr)'!R45+'6. Preferred (Scenario Yr)'!R60</f>
        <v>1.509606504650667</v>
      </c>
      <c r="S3" s="856">
        <f>'3. BL Demand'!S3+'6. Preferred (Scenario Yr)'!S45+'6. Preferred (Scenario Yr)'!S60</f>
        <v>1.5117134653275017</v>
      </c>
      <c r="T3" s="856">
        <f>'3. BL Demand'!T3+'6. Preferred (Scenario Yr)'!T45+'6. Preferred (Scenario Yr)'!T60</f>
        <v>1.5137710996724083</v>
      </c>
      <c r="U3" s="856">
        <f>'3. BL Demand'!U3+'6. Preferred (Scenario Yr)'!U45+'6. Preferred (Scenario Yr)'!U60</f>
        <v>1.5138232813743431</v>
      </c>
      <c r="V3" s="856">
        <f>'3. BL Demand'!V3+'6. Preferred (Scenario Yr)'!V45+'6. Preferred (Scenario Yr)'!V60</f>
        <v>1.5138768901361381</v>
      </c>
      <c r="W3" s="856">
        <f>'3. BL Demand'!W3+'6. Preferred (Scenario Yr)'!W45+'6. Preferred (Scenario Yr)'!W60</f>
        <v>1.5139175822870545</v>
      </c>
      <c r="X3" s="856">
        <f>'3. BL Demand'!X3+'6. Preferred (Scenario Yr)'!X45+'6. Preferred (Scenario Yr)'!X60</f>
        <v>1.513944938126585</v>
      </c>
      <c r="Y3" s="856">
        <f>'3. BL Demand'!Y3+'6. Preferred (Scenario Yr)'!Y45+'6. Preferred (Scenario Yr)'!Y60</f>
        <v>1.5139593605255481</v>
      </c>
      <c r="Z3" s="856">
        <f>'3. BL Demand'!Z3+'6. Preferred (Scenario Yr)'!Z45+'6. Preferred (Scenario Yr)'!Z60</f>
        <v>1.5139616024394267</v>
      </c>
      <c r="AA3" s="856">
        <f>'3. BL Demand'!AA3+'6. Preferred (Scenario Yr)'!AA45+'6. Preferred (Scenario Yr)'!AA60</f>
        <v>1.5140949287660246</v>
      </c>
      <c r="AB3" s="856">
        <f>'3. BL Demand'!AB3+'6. Preferred (Scenario Yr)'!AB45+'6. Preferred (Scenario Yr)'!AB60</f>
        <v>1.5142185532458154</v>
      </c>
      <c r="AC3" s="856">
        <f>'3. BL Demand'!AC3+'6. Preferred (Scenario Yr)'!AC45+'6. Preferred (Scenario Yr)'!AC60</f>
        <v>1.5143331005544316</v>
      </c>
      <c r="AD3" s="856">
        <f>'3. BL Demand'!AD3+'6. Preferred (Scenario Yr)'!AD45+'6. Preferred (Scenario Yr)'!AD60</f>
        <v>1.514439042888575</v>
      </c>
      <c r="AE3" s="856">
        <f>'3. BL Demand'!AE3+'6. Preferred (Scenario Yr)'!AE45+'6. Preferred (Scenario Yr)'!AE60</f>
        <v>1.5145365833233768</v>
      </c>
      <c r="AF3" s="856">
        <f>'3. BL Demand'!AF3+'6. Preferred (Scenario Yr)'!AF45+'6. Preferred (Scenario Yr)'!AF60</f>
        <v>1.5146261897693416</v>
      </c>
      <c r="AG3" s="856">
        <f>'3. BL Demand'!AG3+'6. Preferred (Scenario Yr)'!AG45+'6. Preferred (Scenario Yr)'!AG60</f>
        <v>1.5147081583531417</v>
      </c>
      <c r="AH3" s="856">
        <f>'3. BL Demand'!AH3+'6. Preferred (Scenario Yr)'!AH45+'6. Preferred (Scenario Yr)'!AH60</f>
        <v>1.5147828451855931</v>
      </c>
      <c r="AI3" s="856">
        <f>'3. BL Demand'!AI3+'6. Preferred (Scenario Yr)'!AI45+'6. Preferred (Scenario Yr)'!AI60</f>
        <v>1.5148505229339679</v>
      </c>
      <c r="AJ3" s="930">
        <f>'3. BL Demand'!AJ3+'6. Preferred (Scenario Yr)'!AJ45+'6. Preferred (Scenario Yr)'!AJ60</f>
        <v>1.5149115595512546</v>
      </c>
      <c r="AK3" s="930">
        <f>'3. BL Demand'!AK3+'6. Preferred (Scenario Yr)'!AK45+'6. Preferred (Scenario Yr)'!AK60</f>
        <v>1.515182386235117</v>
      </c>
      <c r="AL3" s="930">
        <f>'3. BL Demand'!AL3+'6. Preferred (Scenario Yr)'!AL45+'6. Preferred (Scenario Yr)'!AL60</f>
        <v>1.5154474669469666</v>
      </c>
      <c r="AM3" s="930">
        <f>'3. BL Demand'!AM3+'6. Preferred (Scenario Yr)'!AM45+'6. Preferred (Scenario Yr)'!AM60</f>
        <v>1.5157067489750271</v>
      </c>
      <c r="AN3" s="930">
        <f>'3. BL Demand'!AN3+'6. Preferred (Scenario Yr)'!AN45+'6. Preferred (Scenario Yr)'!AN60</f>
        <v>1.5159609403694188</v>
      </c>
      <c r="AO3" s="930">
        <f>'3. BL Demand'!AO3+'6. Preferred (Scenario Yr)'!AO45+'6. Preferred (Scenario Yr)'!AO60</f>
        <v>1.5162103088580803</v>
      </c>
    </row>
    <row r="4" spans="1:41" x14ac:dyDescent="0.2">
      <c r="A4" s="340"/>
      <c r="B4" s="972"/>
      <c r="C4" s="288" t="s">
        <v>653</v>
      </c>
      <c r="D4" s="421" t="s">
        <v>654</v>
      </c>
      <c r="E4" s="289" t="s">
        <v>652</v>
      </c>
      <c r="F4" s="423" t="s">
        <v>72</v>
      </c>
      <c r="G4" s="423">
        <v>2</v>
      </c>
      <c r="H4" s="887">
        <f>'3. BL Demand'!H4+'6. Preferred (Scenario Yr)'!H48+'6. Preferred (Scenario Yr)'!H63</f>
        <v>6.3747317989307509E-2</v>
      </c>
      <c r="I4" s="424">
        <f>'3. BL Demand'!I4+'6. Preferred (Scenario Yr)'!I48+'6. Preferred (Scenario Yr)'!I63</f>
        <v>6.514274040419242E-2</v>
      </c>
      <c r="J4" s="424">
        <f>'3. BL Demand'!J4+'6. Preferred (Scenario Yr)'!J48+'6. Preferred (Scenario Yr)'!J63</f>
        <v>6.5490739480206533E-2</v>
      </c>
      <c r="K4" s="424">
        <f>'3. BL Demand'!K4+'6. Preferred (Scenario Yr)'!K48+'6. Preferred (Scenario Yr)'!K63</f>
        <v>6.565006785948943E-2</v>
      </c>
      <c r="L4" s="856">
        <f>'3. BL Demand'!L4+'6. Preferred (Scenario Yr)'!L48+'6. Preferred (Scenario Yr)'!L63</f>
        <v>6.564673095119429E-2</v>
      </c>
      <c r="M4" s="856">
        <f>'3. BL Demand'!M4+'6. Preferred (Scenario Yr)'!M48+'6. Preferred (Scenario Yr)'!M63</f>
        <v>6.5504290378187016E-2</v>
      </c>
      <c r="N4" s="856">
        <f>'3. BL Demand'!N4+'6. Preferred (Scenario Yr)'!N48+'6. Preferred (Scenario Yr)'!N63</f>
        <v>6.5240184896046646E-2</v>
      </c>
      <c r="O4" s="856">
        <f>'3. BL Demand'!O4+'6. Preferred (Scenario Yr)'!O48+'6. Preferred (Scenario Yr)'!O63</f>
        <v>6.4872011334303134E-2</v>
      </c>
      <c r="P4" s="856">
        <f>'3. BL Demand'!P4+'6. Preferred (Scenario Yr)'!P48+'6. Preferred (Scenario Yr)'!P63</f>
        <v>6.4412291719582931E-2</v>
      </c>
      <c r="Q4" s="856">
        <f>'3. BL Demand'!Q4+'6. Preferred (Scenario Yr)'!Q48+'6. Preferred (Scenario Yr)'!Q63</f>
        <v>6.3873584256040547E-2</v>
      </c>
      <c r="R4" s="856">
        <f>'3. BL Demand'!R4+'6. Preferred (Scenario Yr)'!R48+'6. Preferred (Scenario Yr)'!R63</f>
        <v>6.3267063975707277E-2</v>
      </c>
      <c r="S4" s="856">
        <f>'3. BL Demand'!S4+'6. Preferred (Scenario Yr)'!S48+'6. Preferred (Scenario Yr)'!S63</f>
        <v>6.2600734698501762E-2</v>
      </c>
      <c r="T4" s="856">
        <f>'3. BL Demand'!T4+'6. Preferred (Scenario Yr)'!T48+'6. Preferred (Scenario Yr)'!T63</f>
        <v>6.188405852691236E-2</v>
      </c>
      <c r="U4" s="856">
        <f>'3. BL Demand'!U4+'6. Preferred (Scenario Yr)'!U48+'6. Preferred (Scenario Yr)'!U63</f>
        <v>6.112326824098091E-2</v>
      </c>
      <c r="V4" s="856">
        <f>'3. BL Demand'!V4+'6. Preferred (Scenario Yr)'!V48+'6. Preferred (Scenario Yr)'!V63</f>
        <v>6.0325075689372266E-2</v>
      </c>
      <c r="W4" s="856">
        <f>'3. BL Demand'!W4+'6. Preferred (Scenario Yr)'!W48+'6. Preferred (Scenario Yr)'!W63</f>
        <v>5.949479897609164E-2</v>
      </c>
      <c r="X4" s="856">
        <f>'3. BL Demand'!X4+'6. Preferred (Scenario Yr)'!X48+'6. Preferred (Scenario Yr)'!X63</f>
        <v>5.8637429612926464E-2</v>
      </c>
      <c r="Y4" s="856">
        <f>'3. BL Demand'!Y4+'6. Preferred (Scenario Yr)'!Y48+'6. Preferred (Scenario Yr)'!Y63</f>
        <v>5.775744077344909E-2</v>
      </c>
      <c r="Z4" s="856">
        <f>'3. BL Demand'!Z4+'6. Preferred (Scenario Yr)'!Z48+'6. Preferred (Scenario Yr)'!Z63</f>
        <v>5.6858841357129569E-2</v>
      </c>
      <c r="AA4" s="856">
        <f>'3. BL Demand'!AA4+'6. Preferred (Scenario Yr)'!AA48+'6. Preferred (Scenario Yr)'!AA63</f>
        <v>5.5945728877112216E-2</v>
      </c>
      <c r="AB4" s="856">
        <f>'3. BL Demand'!AB4+'6. Preferred (Scenario Yr)'!AB48+'6. Preferred (Scenario Yr)'!AB63</f>
        <v>5.5020818943854181E-2</v>
      </c>
      <c r="AC4" s="856">
        <f>'3. BL Demand'!AC4+'6. Preferred (Scenario Yr)'!AC48+'6. Preferred (Scenario Yr)'!AC63</f>
        <v>5.408700148553048E-2</v>
      </c>
      <c r="AD4" s="856">
        <f>'3. BL Demand'!AD4+'6. Preferred (Scenario Yr)'!AD48+'6. Preferred (Scenario Yr)'!AD63</f>
        <v>5.3146869782914802E-2</v>
      </c>
      <c r="AE4" s="856">
        <f>'3. BL Demand'!AE4+'6. Preferred (Scenario Yr)'!AE48+'6. Preferred (Scenario Yr)'!AE63</f>
        <v>5.2202749314507482E-2</v>
      </c>
      <c r="AF4" s="856">
        <f>'3. BL Demand'!AF4+'6. Preferred (Scenario Yr)'!AF48+'6. Preferred (Scenario Yr)'!AF63</f>
        <v>5.1256734026703284E-2</v>
      </c>
      <c r="AG4" s="856">
        <f>'3. BL Demand'!AG4+'6. Preferred (Scenario Yr)'!AG48+'6. Preferred (Scenario Yr)'!AG63</f>
        <v>5.0310702279787956E-2</v>
      </c>
      <c r="AH4" s="856">
        <f>'3. BL Demand'!AH4+'6. Preferred (Scenario Yr)'!AH48+'6. Preferred (Scenario Yr)'!AH63</f>
        <v>4.9366341730622598E-2</v>
      </c>
      <c r="AI4" s="856">
        <f>'3. BL Demand'!AI4+'6. Preferred (Scenario Yr)'!AI48+'6. Preferred (Scenario Yr)'!AI63</f>
        <v>4.8425165419811296E-2</v>
      </c>
      <c r="AJ4" s="931">
        <f>'3. BL Demand'!AJ4+'6. Preferred (Scenario Yr)'!AJ48+'6. Preferred (Scenario Yr)'!AJ63</f>
        <v>4.748853112823901E-2</v>
      </c>
      <c r="AK4" s="931">
        <f>'3. BL Demand'!AK4+'6. Preferred (Scenario Yr)'!AK48+'6. Preferred (Scenario Yr)'!AK63</f>
        <v>4.6557649456992846E-2</v>
      </c>
      <c r="AL4" s="931">
        <f>'3. BL Demand'!AL4+'6. Preferred (Scenario Yr)'!AL48+'6. Preferred (Scenario Yr)'!AL63</f>
        <v>4.5633608863739891E-2</v>
      </c>
      <c r="AM4" s="931">
        <f>'3. BL Demand'!AM4+'6. Preferred (Scenario Yr)'!AM48+'6. Preferred (Scenario Yr)'!AM63</f>
        <v>4.471737246351859E-2</v>
      </c>
      <c r="AN4" s="931">
        <f>'3. BL Demand'!AN4+'6. Preferred (Scenario Yr)'!AN48+'6. Preferred (Scenario Yr)'!AN63</f>
        <v>4.3809808092405755E-2</v>
      </c>
      <c r="AO4" s="931">
        <f>'3. BL Demand'!AO4+'6. Preferred (Scenario Yr)'!AO48+'6. Preferred (Scenario Yr)'!AO63</f>
        <v>4.2911679674398649E-2</v>
      </c>
    </row>
    <row r="5" spans="1:41" x14ac:dyDescent="0.2">
      <c r="A5" s="340"/>
      <c r="B5" s="972"/>
      <c r="C5" s="482" t="s">
        <v>655</v>
      </c>
      <c r="D5" s="421" t="s">
        <v>656</v>
      </c>
      <c r="E5" s="289" t="s">
        <v>652</v>
      </c>
      <c r="F5" s="423" t="s">
        <v>72</v>
      </c>
      <c r="G5" s="423">
        <v>2</v>
      </c>
      <c r="H5" s="887">
        <f>'3. BL Demand'!H5+'6. Preferred (Scenario Yr)'!H51+'6. Preferred (Scenario Yr)'!H66</f>
        <v>0.71974418698529286</v>
      </c>
      <c r="I5" s="424">
        <f>'3. BL Demand'!I5+'6. Preferred (Scenario Yr)'!I51+'6. Preferred (Scenario Yr)'!I66</f>
        <v>0.81207001347823349</v>
      </c>
      <c r="J5" s="424">
        <f>'3. BL Demand'!J5+'6. Preferred (Scenario Yr)'!J51+'6. Preferred (Scenario Yr)'!J66</f>
        <v>0.84121780916385214</v>
      </c>
      <c r="K5" s="424">
        <f>'3. BL Demand'!K5+'6. Preferred (Scenario Yr)'!K51+'6. Preferred (Scenario Yr)'!K66</f>
        <v>0.86797085915939276</v>
      </c>
      <c r="L5" s="856">
        <f>'3. BL Demand'!L5+'6. Preferred (Scenario Yr)'!L51+'6. Preferred (Scenario Yr)'!L66</f>
        <v>0.8831443992904785</v>
      </c>
      <c r="M5" s="856">
        <f>'3. BL Demand'!M5+'6. Preferred (Scenario Yr)'!M51+'6. Preferred (Scenario Yr)'!M66</f>
        <v>0.88861594045831194</v>
      </c>
      <c r="N5" s="856">
        <f>'3. BL Demand'!N5+'6. Preferred (Scenario Yr)'!N51+'6. Preferred (Scenario Yr)'!N66</f>
        <v>0.89944283322716145</v>
      </c>
      <c r="O5" s="856">
        <f>'3. BL Demand'!O5+'6. Preferred (Scenario Yr)'!O51+'6. Preferred (Scenario Yr)'!O66</f>
        <v>0.90365929859204996</v>
      </c>
      <c r="P5" s="856">
        <f>'3. BL Demand'!P5+'6. Preferred (Scenario Yr)'!P51+'6. Preferred (Scenario Yr)'!P66</f>
        <v>0.91461254478101484</v>
      </c>
      <c r="Q5" s="856">
        <f>'3. BL Demand'!Q5+'6. Preferred (Scenario Yr)'!Q51+'6. Preferred (Scenario Yr)'!Q66</f>
        <v>0.93339128399316573</v>
      </c>
      <c r="R5" s="856">
        <f>'3. BL Demand'!R5+'6. Preferred (Scenario Yr)'!R51+'6. Preferred (Scenario Yr)'!R66</f>
        <v>0.94559934669990875</v>
      </c>
      <c r="S5" s="856">
        <f>'3. BL Demand'!S5+'6. Preferred (Scenario Yr)'!S51+'6. Preferred (Scenario Yr)'!S66</f>
        <v>0.96454835090902036</v>
      </c>
      <c r="T5" s="856">
        <f>'3. BL Demand'!T5+'6. Preferred (Scenario Yr)'!T51+'6. Preferred (Scenario Yr)'!T66</f>
        <v>0.9772814024398282</v>
      </c>
      <c r="U5" s="856">
        <f>'3. BL Demand'!U5+'6. Preferred (Scenario Yr)'!U51+'6. Preferred (Scenario Yr)'!U66</f>
        <v>0.9914459337658944</v>
      </c>
      <c r="V5" s="856">
        <f>'3. BL Demand'!V5+'6. Preferred (Scenario Yr)'!V51+'6. Preferred (Scenario Yr)'!V66</f>
        <v>0.9984250613358131</v>
      </c>
      <c r="W5" s="856">
        <f>'3. BL Demand'!W5+'6. Preferred (Scenario Yr)'!W51+'6. Preferred (Scenario Yr)'!W66</f>
        <v>1.0048428225056847</v>
      </c>
      <c r="X5" s="856">
        <f>'3. BL Demand'!X5+'6. Preferred (Scenario Yr)'!X51+'6. Preferred (Scenario Yr)'!X66</f>
        <v>1.011402948910936</v>
      </c>
      <c r="Y5" s="856">
        <f>'3. BL Demand'!Y5+'6. Preferred (Scenario Yr)'!Y51+'6. Preferred (Scenario Yr)'!Y66</f>
        <v>1.0183936440784047</v>
      </c>
      <c r="Z5" s="856">
        <f>'3. BL Demand'!Z5+'6. Preferred (Scenario Yr)'!Z51+'6. Preferred (Scenario Yr)'!Z66</f>
        <v>1.0253370275549716</v>
      </c>
      <c r="AA5" s="856">
        <f>'3. BL Demand'!AA5+'6. Preferred (Scenario Yr)'!AA51+'6. Preferred (Scenario Yr)'!AA66</f>
        <v>1.0316830924209177</v>
      </c>
      <c r="AB5" s="856">
        <f>'3. BL Demand'!AB5+'6. Preferred (Scenario Yr)'!AB51+'6. Preferred (Scenario Yr)'!AB66</f>
        <v>1.0370861226047647</v>
      </c>
      <c r="AC5" s="856">
        <f>'3. BL Demand'!AC5+'6. Preferred (Scenario Yr)'!AC51+'6. Preferred (Scenario Yr)'!AC66</f>
        <v>1.0414834967147435</v>
      </c>
      <c r="AD5" s="856">
        <f>'3. BL Demand'!AD5+'6. Preferred (Scenario Yr)'!AD51+'6. Preferred (Scenario Yr)'!AD66</f>
        <v>1.0448896482864174</v>
      </c>
      <c r="AE5" s="856">
        <f>'3. BL Demand'!AE5+'6. Preferred (Scenario Yr)'!AE51+'6. Preferred (Scenario Yr)'!AE66</f>
        <v>1.0473960263559119</v>
      </c>
      <c r="AF5" s="856">
        <f>'3. BL Demand'!AF5+'6. Preferred (Scenario Yr)'!AF51+'6. Preferred (Scenario Yr)'!AF66</f>
        <v>1.0490565083177394</v>
      </c>
      <c r="AG5" s="856">
        <f>'3. BL Demand'!AG5+'6. Preferred (Scenario Yr)'!AG51+'6. Preferred (Scenario Yr)'!AG66</f>
        <v>1.0498377610845735</v>
      </c>
      <c r="AH5" s="856">
        <f>'3. BL Demand'!AH5+'6. Preferred (Scenario Yr)'!AH51+'6. Preferred (Scenario Yr)'!AH66</f>
        <v>1.0497531697002478</v>
      </c>
      <c r="AI5" s="856">
        <f>'3. BL Demand'!AI5+'6. Preferred (Scenario Yr)'!AI51+'6. Preferred (Scenario Yr)'!AI66</f>
        <v>1.0488837541519873</v>
      </c>
      <c r="AJ5" s="931">
        <f>'3. BL Demand'!AJ5+'6. Preferred (Scenario Yr)'!AJ51+'6. Preferred (Scenario Yr)'!AJ66</f>
        <v>1.0472333723772078</v>
      </c>
      <c r="AK5" s="931">
        <f>'3. BL Demand'!AK5+'6. Preferred (Scenario Yr)'!AK51+'6. Preferred (Scenario Yr)'!AK66</f>
        <v>1.0450984273244885</v>
      </c>
      <c r="AL5" s="931">
        <f>'3. BL Demand'!AL5+'6. Preferred (Scenario Yr)'!AL51+'6. Preferred (Scenario Yr)'!AL66</f>
        <v>1.042557555103313</v>
      </c>
      <c r="AM5" s="931">
        <f>'3. BL Demand'!AM5+'6. Preferred (Scenario Yr)'!AM51+'6. Preferred (Scenario Yr)'!AM66</f>
        <v>1.0393455170533159</v>
      </c>
      <c r="AN5" s="931">
        <f>'3. BL Demand'!AN5+'6. Preferred (Scenario Yr)'!AN51+'6. Preferred (Scenario Yr)'!AN66</f>
        <v>1.0353252052345914</v>
      </c>
      <c r="AO5" s="931">
        <f>'3. BL Demand'!AO5+'6. Preferred (Scenario Yr)'!AO51+'6. Preferred (Scenario Yr)'!AO66</f>
        <v>1.0305122220940843</v>
      </c>
    </row>
    <row r="6" spans="1:41" x14ac:dyDescent="0.2">
      <c r="A6" s="340"/>
      <c r="B6" s="972"/>
      <c r="C6" s="288" t="s">
        <v>657</v>
      </c>
      <c r="D6" s="421" t="s">
        <v>658</v>
      </c>
      <c r="E6" s="289" t="s">
        <v>652</v>
      </c>
      <c r="F6" s="423" t="s">
        <v>72</v>
      </c>
      <c r="G6" s="423">
        <v>2</v>
      </c>
      <c r="H6" s="887">
        <f>'3. BL Demand'!H6+'6. Preferred (Scenario Yr)'!H54+'6. Preferred (Scenario Yr)'!H69</f>
        <v>1.4375601486321519</v>
      </c>
      <c r="I6" s="424">
        <f>'3. BL Demand'!I6+'6. Preferred (Scenario Yr)'!I54+'6. Preferred (Scenario Yr)'!I69</f>
        <v>1.4047763663703676</v>
      </c>
      <c r="J6" s="424">
        <f>'3. BL Demand'!J6+'6. Preferred (Scenario Yr)'!J54+'6. Preferred (Scenario Yr)'!J69</f>
        <v>1.38491770038998</v>
      </c>
      <c r="K6" s="424">
        <f>'3. BL Demand'!K6+'6. Preferred (Scenario Yr)'!K54+'6. Preferred (Scenario Yr)'!K69</f>
        <v>1.3648693684858173</v>
      </c>
      <c r="L6" s="856">
        <f>'3. BL Demand'!L6+'6. Preferred (Scenario Yr)'!L54+'6. Preferred (Scenario Yr)'!L69</f>
        <v>1.3365115624097348</v>
      </c>
      <c r="M6" s="856">
        <f>'3. BL Demand'!M6+'6. Preferred (Scenario Yr)'!M54+'6. Preferred (Scenario Yr)'!M69</f>
        <v>1.3007894443443879</v>
      </c>
      <c r="N6" s="856">
        <f>'3. BL Demand'!N6+'6. Preferred (Scenario Yr)'!N54+'6. Preferred (Scenario Yr)'!N69</f>
        <v>1.2737815335023339</v>
      </c>
      <c r="O6" s="856">
        <f>'3. BL Demand'!O6+'6. Preferred (Scenario Yr)'!O54+'6. Preferred (Scenario Yr)'!O69</f>
        <v>1.2391663851003054</v>
      </c>
      <c r="P6" s="856">
        <f>'3. BL Demand'!P6+'6. Preferred (Scenario Yr)'!P54+'6. Preferred (Scenario Yr)'!P69</f>
        <v>1.2132172814065965</v>
      </c>
      <c r="Q6" s="856">
        <f>'3. BL Demand'!Q6+'6. Preferred (Scenario Yr)'!Q54+'6. Preferred (Scenario Yr)'!Q69</f>
        <v>1.1954092776778942</v>
      </c>
      <c r="R6" s="856">
        <f>'3. BL Demand'!R6+'6. Preferred (Scenario Yr)'!R54+'6. Preferred (Scenario Yr)'!R69</f>
        <v>1.1700114702788302</v>
      </c>
      <c r="S6" s="856">
        <f>'3. BL Demand'!S6+'6. Preferred (Scenario Yr)'!S54+'6. Preferred (Scenario Yr)'!S69</f>
        <v>1.1519847350592682</v>
      </c>
      <c r="T6" s="856">
        <f>'3. BL Demand'!T6+'6. Preferred (Scenario Yr)'!T54+'6. Preferred (Scenario Yr)'!T69</f>
        <v>1.1266895178740028</v>
      </c>
      <c r="U6" s="856">
        <f>'3. BL Demand'!U6+'6. Preferred (Scenario Yr)'!U54+'6. Preferred (Scenario Yr)'!U69</f>
        <v>1.1015011016946443</v>
      </c>
      <c r="V6" s="856">
        <f>'3. BL Demand'!V6+'6. Preferred (Scenario Yr)'!V54+'6. Preferred (Scenario Yr)'!V69</f>
        <v>1.069551212197233</v>
      </c>
      <c r="W6" s="856">
        <f>'3. BL Demand'!W6+'6. Preferred (Scenario Yr)'!W54+'6. Preferred (Scenario Yr)'!W69</f>
        <v>1.0380576015723044</v>
      </c>
      <c r="X6" s="856">
        <f>'3. BL Demand'!X6+'6. Preferred (Scenario Yr)'!X54+'6. Preferred (Scenario Yr)'!X69</f>
        <v>1.0070647690094445</v>
      </c>
      <c r="Y6" s="856">
        <f>'3. BL Demand'!Y6+'6. Preferred (Scenario Yr)'!Y54+'6. Preferred (Scenario Yr)'!Y69</f>
        <v>0.97650640960061175</v>
      </c>
      <c r="Z6" s="856">
        <f>'3. BL Demand'!Z6+'6. Preferred (Scenario Yr)'!Z54+'6. Preferred (Scenario Yr)'!Z69</f>
        <v>0.94648557038434755</v>
      </c>
      <c r="AA6" s="856">
        <f>'3. BL Demand'!AA6+'6. Preferred (Scenario Yr)'!AA54+'6. Preferred (Scenario Yr)'!AA69</f>
        <v>0.91712063934588928</v>
      </c>
      <c r="AB6" s="856">
        <f>'3. BL Demand'!AB6+'6. Preferred (Scenario Yr)'!AB54+'6. Preferred (Scenario Yr)'!AB69</f>
        <v>0.88841284430573886</v>
      </c>
      <c r="AC6" s="856">
        <f>'3. BL Demand'!AC6+'6. Preferred (Scenario Yr)'!AC54+'6. Preferred (Scenario Yr)'!AC69</f>
        <v>0.8603377382925923</v>
      </c>
      <c r="AD6" s="856">
        <f>'3. BL Demand'!AD6+'6. Preferred (Scenario Yr)'!AD54+'6. Preferred (Scenario Yr)'!AD69</f>
        <v>0.83287609823562647</v>
      </c>
      <c r="AE6" s="856">
        <f>'3. BL Demand'!AE6+'6. Preferred (Scenario Yr)'!AE54+'6. Preferred (Scenario Yr)'!AE69</f>
        <v>0.80604784123508821</v>
      </c>
      <c r="AF6" s="856">
        <f>'3. BL Demand'!AF6+'6. Preferred (Scenario Yr)'!AF54+'6. Preferred (Scenario Yr)'!AF69</f>
        <v>0.77980067093846173</v>
      </c>
      <c r="AG6" s="856">
        <f>'3. BL Demand'!AG6+'6. Preferred (Scenario Yr)'!AG54+'6. Preferred (Scenario Yr)'!AG69</f>
        <v>0.75416975724458912</v>
      </c>
      <c r="AH6" s="856">
        <f>'3. BL Demand'!AH6+'6. Preferred (Scenario Yr)'!AH54+'6. Preferred (Scenario Yr)'!AH69</f>
        <v>0.72914693897084881</v>
      </c>
      <c r="AI6" s="856">
        <f>'3. BL Demand'!AI6+'6. Preferred (Scenario Yr)'!AI54+'6. Preferred (Scenario Yr)'!AI69</f>
        <v>0.70471363424676103</v>
      </c>
      <c r="AJ6" s="931">
        <f>'3. BL Demand'!AJ6+'6. Preferred (Scenario Yr)'!AJ54+'6. Preferred (Scenario Yr)'!AJ69</f>
        <v>0.68085448342627453</v>
      </c>
      <c r="AK6" s="931">
        <f>'3. BL Demand'!AK6+'6. Preferred (Scenario Yr)'!AK54+'6. Preferred (Scenario Yr)'!AK69</f>
        <v>0.65758387580390953</v>
      </c>
      <c r="AL6" s="931">
        <f>'3. BL Demand'!AL6+'6. Preferred (Scenario Yr)'!AL54+'6. Preferred (Scenario Yr)'!AL69</f>
        <v>0.63478271802654851</v>
      </c>
      <c r="AM6" s="931">
        <f>'3. BL Demand'!AM6+'6. Preferred (Scenario Yr)'!AM54+'6. Preferred (Scenario Yr)'!AM69</f>
        <v>0.61257861566214022</v>
      </c>
      <c r="AN6" s="931">
        <f>'3. BL Demand'!AN6+'6. Preferred (Scenario Yr)'!AN54+'6. Preferred (Scenario Yr)'!AN69</f>
        <v>0.59093236335481747</v>
      </c>
      <c r="AO6" s="931">
        <f>'3. BL Demand'!AO6+'6. Preferred (Scenario Yr)'!AO54+'6. Preferred (Scenario Yr)'!AO69</f>
        <v>0.56983485321068739</v>
      </c>
    </row>
    <row r="7" spans="1:41" x14ac:dyDescent="0.2">
      <c r="A7" s="340"/>
      <c r="B7" s="972"/>
      <c r="C7" s="288" t="s">
        <v>659</v>
      </c>
      <c r="D7" s="421" t="s">
        <v>197</v>
      </c>
      <c r="E7" s="422" t="s">
        <v>660</v>
      </c>
      <c r="F7" s="423" t="s">
        <v>72</v>
      </c>
      <c r="G7" s="423">
        <v>2</v>
      </c>
      <c r="H7" s="416">
        <f>H3-H30</f>
        <v>1.4574533825697127</v>
      </c>
      <c r="I7" s="424">
        <f t="shared" ref="I7:AJ10" si="0">I3-I30</f>
        <v>1.463943138358893</v>
      </c>
      <c r="J7" s="424">
        <f t="shared" si="0"/>
        <v>1.4619229193852747</v>
      </c>
      <c r="K7" s="424">
        <f t="shared" si="0"/>
        <v>1.4673496106697268</v>
      </c>
      <c r="L7" s="417">
        <f t="shared" si="0"/>
        <v>1.4726843901085771</v>
      </c>
      <c r="M7" s="417">
        <f t="shared" si="0"/>
        <v>1.4785515882106524</v>
      </c>
      <c r="N7" s="417">
        <f t="shared" si="0"/>
        <v>1.4775019243171725</v>
      </c>
      <c r="O7" s="417">
        <f t="shared" si="0"/>
        <v>1.4798229937909237</v>
      </c>
      <c r="P7" s="417">
        <f t="shared" si="0"/>
        <v>1.4819940441405905</v>
      </c>
      <c r="Q7" s="417">
        <f t="shared" si="0"/>
        <v>1.4842339888311857</v>
      </c>
      <c r="R7" s="417">
        <f t="shared" si="0"/>
        <v>1.4864013504868241</v>
      </c>
      <c r="S7" s="417">
        <f t="shared" si="0"/>
        <v>1.4884475195373017</v>
      </c>
      <c r="T7" s="417">
        <f t="shared" si="0"/>
        <v>1.4904462721443885</v>
      </c>
      <c r="U7" s="417">
        <f t="shared" si="0"/>
        <v>1.4904413612444118</v>
      </c>
      <c r="V7" s="417">
        <f t="shared" si="0"/>
        <v>1.4904395570194915</v>
      </c>
      <c r="W7" s="417">
        <f t="shared" si="0"/>
        <v>1.490426416151305</v>
      </c>
      <c r="X7" s="417">
        <f t="shared" si="0"/>
        <v>1.4904014280062083</v>
      </c>
      <c r="Y7" s="417">
        <f t="shared" si="0"/>
        <v>1.4903649122433285</v>
      </c>
      <c r="Z7" s="417">
        <f t="shared" si="0"/>
        <v>1.4903175454728801</v>
      </c>
      <c r="AA7" s="417">
        <f t="shared" si="0"/>
        <v>1.49040252237435</v>
      </c>
      <c r="AB7" s="417">
        <f t="shared" si="0"/>
        <v>1.4904789919546328</v>
      </c>
      <c r="AC7" s="417">
        <f t="shared" si="0"/>
        <v>1.4905475190805821</v>
      </c>
      <c r="AD7" s="417">
        <f t="shared" si="0"/>
        <v>1.4906085205748938</v>
      </c>
      <c r="AE7" s="417">
        <f t="shared" si="0"/>
        <v>1.490662148143109</v>
      </c>
      <c r="AF7" s="417">
        <f t="shared" si="0"/>
        <v>1.4907088219513427</v>
      </c>
      <c r="AG7" s="417">
        <f t="shared" si="0"/>
        <v>1.4907487936718622</v>
      </c>
      <c r="AH7" s="417">
        <f t="shared" si="0"/>
        <v>1.4907823779538467</v>
      </c>
      <c r="AI7" s="417">
        <f t="shared" si="0"/>
        <v>1.490809808731419</v>
      </c>
      <c r="AJ7" s="435">
        <f t="shared" si="0"/>
        <v>1.490831417717263</v>
      </c>
      <c r="AK7" s="435">
        <f t="shared" ref="AK7:AO7" si="1">AK3-AK30</f>
        <v>1.4910636021509283</v>
      </c>
      <c r="AL7" s="435">
        <f t="shared" si="1"/>
        <v>1.4912907941291131</v>
      </c>
      <c r="AM7" s="435">
        <f t="shared" si="1"/>
        <v>1.4915129109991323</v>
      </c>
      <c r="AN7" s="435">
        <f t="shared" si="1"/>
        <v>1.4917306326412965</v>
      </c>
      <c r="AO7" s="435">
        <f t="shared" si="1"/>
        <v>1.4919442002470364</v>
      </c>
    </row>
    <row r="8" spans="1:41" x14ac:dyDescent="0.2">
      <c r="A8" s="340"/>
      <c r="B8" s="972"/>
      <c r="C8" s="288" t="s">
        <v>661</v>
      </c>
      <c r="D8" s="421" t="s">
        <v>200</v>
      </c>
      <c r="E8" s="422" t="s">
        <v>662</v>
      </c>
      <c r="F8" s="423" t="s">
        <v>72</v>
      </c>
      <c r="G8" s="423">
        <v>2</v>
      </c>
      <c r="H8" s="416">
        <f>H4-H31</f>
        <v>6.1522937403940409E-2</v>
      </c>
      <c r="I8" s="424">
        <f t="shared" si="0"/>
        <v>6.3054309195698072E-2</v>
      </c>
      <c r="J8" s="424">
        <f t="shared" si="0"/>
        <v>6.3467134620123544E-2</v>
      </c>
      <c r="K8" s="424">
        <f t="shared" si="0"/>
        <v>6.3689277093149699E-2</v>
      </c>
      <c r="L8" s="417">
        <f t="shared" si="0"/>
        <v>6.3746804485705605E-2</v>
      </c>
      <c r="M8" s="417">
        <f t="shared" si="0"/>
        <v>6.3663338943576439E-2</v>
      </c>
      <c r="N8" s="417">
        <f t="shared" si="0"/>
        <v>6.3456377866587213E-2</v>
      </c>
      <c r="O8" s="417">
        <f t="shared" si="0"/>
        <v>6.3143574908155906E-2</v>
      </c>
      <c r="P8" s="417">
        <f t="shared" si="0"/>
        <v>6.2737507154944278E-2</v>
      </c>
      <c r="Q8" s="417">
        <f t="shared" si="0"/>
        <v>6.2250786162040557E-2</v>
      </c>
      <c r="R8" s="417">
        <f t="shared" si="0"/>
        <v>6.1694638656359893E-2</v>
      </c>
      <c r="S8" s="417">
        <f t="shared" si="0"/>
        <v>6.1077118548059854E-2</v>
      </c>
      <c r="T8" s="417">
        <f t="shared" si="0"/>
        <v>6.0407736475032094E-2</v>
      </c>
      <c r="U8" s="417">
        <f t="shared" si="0"/>
        <v>5.9692772246149266E-2</v>
      </c>
      <c r="V8" s="417">
        <f t="shared" si="0"/>
        <v>5.8938983279099619E-2</v>
      </c>
      <c r="W8" s="417">
        <f t="shared" si="0"/>
        <v>5.8151731832417779E-2</v>
      </c>
      <c r="X8" s="417">
        <f t="shared" si="0"/>
        <v>5.7336052201833465E-2</v>
      </c>
      <c r="Y8" s="417">
        <f t="shared" si="0"/>
        <v>5.6496459016818192E-2</v>
      </c>
      <c r="Z8" s="417">
        <f t="shared" si="0"/>
        <v>5.5637001345921387E-2</v>
      </c>
      <c r="AA8" s="417">
        <f t="shared" si="0"/>
        <v>5.4761815624490756E-2</v>
      </c>
      <c r="AB8" s="417">
        <f t="shared" si="0"/>
        <v>5.3873655177014736E-2</v>
      </c>
      <c r="AC8" s="417">
        <f t="shared" si="0"/>
        <v>5.2975446475030032E-2</v>
      </c>
      <c r="AD8" s="417">
        <f t="shared" si="0"/>
        <v>5.2069818208340814E-2</v>
      </c>
      <c r="AE8" s="417">
        <f t="shared" si="0"/>
        <v>5.1159130165357114E-2</v>
      </c>
      <c r="AF8" s="417">
        <f t="shared" si="0"/>
        <v>5.0245509537380079E-2</v>
      </c>
      <c r="AG8" s="417">
        <f t="shared" si="0"/>
        <v>4.9330866897656957E-2</v>
      </c>
      <c r="AH8" s="417">
        <f t="shared" si="0"/>
        <v>4.8416921116097758E-2</v>
      </c>
      <c r="AI8" s="417">
        <f t="shared" si="0"/>
        <v>4.7505215477480871E-2</v>
      </c>
      <c r="AJ8" s="435">
        <f t="shared" si="0"/>
        <v>4.6597137068065474E-2</v>
      </c>
      <c r="AK8" s="435">
        <f t="shared" ref="AK8:AO8" si="2">AK4-AK31</f>
        <v>4.5693924884653819E-2</v>
      </c>
      <c r="AL8" s="435">
        <f t="shared" si="2"/>
        <v>4.47966948992055E-2</v>
      </c>
      <c r="AM8" s="435">
        <f t="shared" si="2"/>
        <v>4.390643688698883E-2</v>
      </c>
      <c r="AN8" s="435">
        <f t="shared" si="2"/>
        <v>4.3024044516758515E-2</v>
      </c>
      <c r="AO8" s="435">
        <f t="shared" si="2"/>
        <v>4.2150306743325525E-2</v>
      </c>
    </row>
    <row r="9" spans="1:41" x14ac:dyDescent="0.2">
      <c r="A9" s="340"/>
      <c r="B9" s="972"/>
      <c r="C9" s="288" t="s">
        <v>80</v>
      </c>
      <c r="D9" s="421" t="s">
        <v>202</v>
      </c>
      <c r="E9" s="422" t="s">
        <v>663</v>
      </c>
      <c r="F9" s="423" t="s">
        <v>72</v>
      </c>
      <c r="G9" s="423">
        <v>2</v>
      </c>
      <c r="H9" s="416">
        <f>H5-H32</f>
        <v>0.65553831277175612</v>
      </c>
      <c r="I9" s="424">
        <f t="shared" si="0"/>
        <v>0.7435123799368395</v>
      </c>
      <c r="J9" s="424">
        <f t="shared" si="0"/>
        <v>0.77064073312313652</v>
      </c>
      <c r="K9" s="424">
        <f t="shared" si="0"/>
        <v>0.79551234194232889</v>
      </c>
      <c r="L9" s="417">
        <f t="shared" si="0"/>
        <v>0.8092558840077817</v>
      </c>
      <c r="M9" s="417">
        <f t="shared" si="0"/>
        <v>0.81363396521037334</v>
      </c>
      <c r="N9" s="417">
        <f t="shared" si="0"/>
        <v>0.82338774051835606</v>
      </c>
      <c r="O9" s="417">
        <f t="shared" si="0"/>
        <v>0.82654552448370056</v>
      </c>
      <c r="P9" s="417">
        <f t="shared" si="0"/>
        <v>0.83638727324178119</v>
      </c>
      <c r="Q9" s="417">
        <f t="shared" si="0"/>
        <v>0.85389515179277076</v>
      </c>
      <c r="R9" s="417">
        <f t="shared" si="0"/>
        <v>0.86481850652617753</v>
      </c>
      <c r="S9" s="417">
        <f t="shared" si="0"/>
        <v>0.882501474648127</v>
      </c>
      <c r="T9" s="417">
        <f t="shared" si="0"/>
        <v>0.89392912761790044</v>
      </c>
      <c r="U9" s="417">
        <f t="shared" si="0"/>
        <v>0.90659555387578128</v>
      </c>
      <c r="V9" s="417">
        <f t="shared" si="0"/>
        <v>0.91197320827371953</v>
      </c>
      <c r="W9" s="417">
        <f t="shared" si="0"/>
        <v>0.91676047467057198</v>
      </c>
      <c r="X9" s="417">
        <f t="shared" si="0"/>
        <v>0.92159353335332272</v>
      </c>
      <c r="Y9" s="417">
        <f t="shared" si="0"/>
        <v>0.92670272646970109</v>
      </c>
      <c r="Z9" s="417">
        <f t="shared" si="0"/>
        <v>0.93166976939146873</v>
      </c>
      <c r="AA9" s="417">
        <f t="shared" si="0"/>
        <v>0.93600545699047877</v>
      </c>
      <c r="AB9" s="417">
        <f t="shared" si="0"/>
        <v>0.93941393295732101</v>
      </c>
      <c r="AC9" s="417">
        <f t="shared" si="0"/>
        <v>0.94183229609519703</v>
      </c>
      <c r="AD9" s="417">
        <f t="shared" si="0"/>
        <v>0.94327467246068075</v>
      </c>
      <c r="AE9" s="417">
        <f t="shared" si="0"/>
        <v>0.94382913074397168</v>
      </c>
      <c r="AF9" s="417">
        <f t="shared" si="0"/>
        <v>0.94354298586057728</v>
      </c>
      <c r="AG9" s="417">
        <f t="shared" si="0"/>
        <v>0.94239183974749163</v>
      </c>
      <c r="AH9" s="417">
        <f t="shared" si="0"/>
        <v>0.94038685281870837</v>
      </c>
      <c r="AI9" s="417">
        <f t="shared" si="0"/>
        <v>0.93760083951658157</v>
      </c>
      <c r="AJ9" s="435">
        <f t="shared" si="0"/>
        <v>0.93403599929915138</v>
      </c>
      <c r="AK9" s="435">
        <f t="shared" ref="AK9:AO9" si="3">AK5-AK32</f>
        <v>0.92996465719436083</v>
      </c>
      <c r="AL9" s="435">
        <f t="shared" si="3"/>
        <v>0.92539828954499814</v>
      </c>
      <c r="AM9" s="435">
        <f t="shared" si="3"/>
        <v>0.92017359093344198</v>
      </c>
      <c r="AN9" s="435">
        <f t="shared" si="3"/>
        <v>0.91415321438540431</v>
      </c>
      <c r="AO9" s="435">
        <f t="shared" si="3"/>
        <v>0.90735252338764871</v>
      </c>
    </row>
    <row r="10" spans="1:41" x14ac:dyDescent="0.2">
      <c r="A10" s="340"/>
      <c r="B10" s="972"/>
      <c r="C10" s="288" t="s">
        <v>77</v>
      </c>
      <c r="D10" s="421" t="s">
        <v>204</v>
      </c>
      <c r="E10" s="422" t="s">
        <v>664</v>
      </c>
      <c r="F10" s="423" t="s">
        <v>72</v>
      </c>
      <c r="G10" s="423">
        <v>2</v>
      </c>
      <c r="H10" s="416">
        <f>H6-H33</f>
        <v>1.3410216882837649</v>
      </c>
      <c r="I10" s="424">
        <f t="shared" si="0"/>
        <v>1.3118660940950733</v>
      </c>
      <c r="J10" s="424">
        <f t="shared" si="0"/>
        <v>1.2937700631723268</v>
      </c>
      <c r="K10" s="424">
        <f t="shared" si="0"/>
        <v>1.2754509267257446</v>
      </c>
      <c r="L10" s="417">
        <f t="shared" si="0"/>
        <v>1.2487895109021732</v>
      </c>
      <c r="M10" s="417">
        <f t="shared" si="0"/>
        <v>1.2147316002439179</v>
      </c>
      <c r="N10" s="417">
        <f t="shared" si="0"/>
        <v>1.1893563245161713</v>
      </c>
      <c r="O10" s="417">
        <f t="shared" si="0"/>
        <v>1.1563428379052823</v>
      </c>
      <c r="P10" s="417">
        <f t="shared" si="0"/>
        <v>1.1319650102858871</v>
      </c>
      <c r="Q10" s="417">
        <f t="shared" si="0"/>
        <v>1.1156984733733188</v>
      </c>
      <c r="R10" s="417">
        <f t="shared" si="0"/>
        <v>1.0918128890546448</v>
      </c>
      <c r="S10" s="417">
        <f t="shared" si="0"/>
        <v>1.0752696879734303</v>
      </c>
      <c r="T10" s="417">
        <f t="shared" si="0"/>
        <v>1.051429860252975</v>
      </c>
      <c r="U10" s="417">
        <f t="shared" si="0"/>
        <v>1.0276692228078756</v>
      </c>
      <c r="V10" s="417">
        <f t="shared" si="0"/>
        <v>0.99712002512752995</v>
      </c>
      <c r="W10" s="417">
        <f t="shared" si="0"/>
        <v>0.96700053327837399</v>
      </c>
      <c r="X10" s="417">
        <f t="shared" si="0"/>
        <v>0.93735575057696519</v>
      </c>
      <c r="Y10" s="417">
        <f t="shared" si="0"/>
        <v>0.90811986667825439</v>
      </c>
      <c r="Z10" s="417">
        <f t="shared" si="0"/>
        <v>0.87939641380123879</v>
      </c>
      <c r="AA10" s="417">
        <f t="shared" si="0"/>
        <v>0.85130425590707381</v>
      </c>
      <c r="AB10" s="417">
        <f t="shared" si="0"/>
        <v>0.82384508776226462</v>
      </c>
      <c r="AC10" s="417">
        <f t="shared" si="0"/>
        <v>0.79699492048290588</v>
      </c>
      <c r="AD10" s="417">
        <f t="shared" si="0"/>
        <v>0.77073498039502752</v>
      </c>
      <c r="AE10" s="417">
        <f t="shared" si="0"/>
        <v>0.74508562547005641</v>
      </c>
      <c r="AF10" s="417">
        <f t="shared" si="0"/>
        <v>0.71999499186272675</v>
      </c>
      <c r="AG10" s="417">
        <f t="shared" si="0"/>
        <v>0.69549867377387598</v>
      </c>
      <c r="AH10" s="417">
        <f t="shared" si="0"/>
        <v>0.67158892627328826</v>
      </c>
      <c r="AI10" s="417">
        <f t="shared" si="0"/>
        <v>0.64824757584601134</v>
      </c>
      <c r="AJ10" s="435">
        <f t="shared" si="0"/>
        <v>0.62545966345445847</v>
      </c>
      <c r="AK10" s="435">
        <f t="shared" ref="AK10:AO10" si="4">AK6-AK33</f>
        <v>0.60323997140152308</v>
      </c>
      <c r="AL10" s="435">
        <f t="shared" si="4"/>
        <v>0.58146979188655401</v>
      </c>
      <c r="AM10" s="435">
        <f t="shared" si="4"/>
        <v>0.56027710871550851</v>
      </c>
      <c r="AN10" s="435">
        <f t="shared" si="4"/>
        <v>0.53962308759483479</v>
      </c>
      <c r="AO10" s="435">
        <f t="shared" si="4"/>
        <v>0.51949898465339539</v>
      </c>
    </row>
    <row r="11" spans="1:41" x14ac:dyDescent="0.2">
      <c r="A11" s="340"/>
      <c r="B11" s="972"/>
      <c r="C11" s="552" t="s">
        <v>665</v>
      </c>
      <c r="D11" s="553" t="s">
        <v>207</v>
      </c>
      <c r="E11" s="629" t="s">
        <v>666</v>
      </c>
      <c r="F11" s="622" t="s">
        <v>667</v>
      </c>
      <c r="G11" s="622">
        <v>1</v>
      </c>
      <c r="H11" s="630" t="s">
        <v>120</v>
      </c>
      <c r="I11" s="631" t="s">
        <v>120</v>
      </c>
      <c r="J11" s="631" t="s">
        <v>120</v>
      </c>
      <c r="K11" s="631" t="s">
        <v>120</v>
      </c>
      <c r="L11" s="632" t="s">
        <v>120</v>
      </c>
      <c r="M11" s="632" t="s">
        <v>120</v>
      </c>
      <c r="N11" s="632" t="s">
        <v>120</v>
      </c>
      <c r="O11" s="632" t="s">
        <v>120</v>
      </c>
      <c r="P11" s="632" t="s">
        <v>120</v>
      </c>
      <c r="Q11" s="632" t="s">
        <v>120</v>
      </c>
      <c r="R11" s="632" t="s">
        <v>120</v>
      </c>
      <c r="S11" s="632" t="s">
        <v>120</v>
      </c>
      <c r="T11" s="632" t="s">
        <v>120</v>
      </c>
      <c r="U11" s="632" t="s">
        <v>120</v>
      </c>
      <c r="V11" s="632" t="s">
        <v>120</v>
      </c>
      <c r="W11" s="632" t="s">
        <v>120</v>
      </c>
      <c r="X11" s="632" t="s">
        <v>120</v>
      </c>
      <c r="Y11" s="632" t="s">
        <v>120</v>
      </c>
      <c r="Z11" s="632" t="s">
        <v>120</v>
      </c>
      <c r="AA11" s="632" t="s">
        <v>120</v>
      </c>
      <c r="AB11" s="632" t="s">
        <v>120</v>
      </c>
      <c r="AC11" s="632" t="s">
        <v>120</v>
      </c>
      <c r="AD11" s="632" t="s">
        <v>120</v>
      </c>
      <c r="AE11" s="632" t="s">
        <v>120</v>
      </c>
      <c r="AF11" s="632" t="s">
        <v>120</v>
      </c>
      <c r="AG11" s="632" t="s">
        <v>120</v>
      </c>
      <c r="AH11" s="632" t="s">
        <v>120</v>
      </c>
      <c r="AI11" s="632" t="s">
        <v>120</v>
      </c>
      <c r="AJ11" s="557" t="s">
        <v>120</v>
      </c>
      <c r="AK11" s="557" t="s">
        <v>120</v>
      </c>
      <c r="AL11" s="557" t="s">
        <v>120</v>
      </c>
      <c r="AM11" s="557" t="s">
        <v>120</v>
      </c>
      <c r="AN11" s="557" t="s">
        <v>120</v>
      </c>
      <c r="AO11" s="557" t="s">
        <v>120</v>
      </c>
    </row>
    <row r="12" spans="1:41" ht="15.75" thickBot="1" x14ac:dyDescent="0.25">
      <c r="A12" s="340"/>
      <c r="B12" s="972"/>
      <c r="C12" s="552" t="s">
        <v>668</v>
      </c>
      <c r="D12" s="553" t="s">
        <v>210</v>
      </c>
      <c r="E12" s="633" t="s">
        <v>666</v>
      </c>
      <c r="F12" s="622" t="s">
        <v>120</v>
      </c>
      <c r="G12" s="622">
        <v>1</v>
      </c>
      <c r="H12" s="630"/>
      <c r="I12" s="631" t="s">
        <v>120</v>
      </c>
      <c r="J12" s="631" t="s">
        <v>120</v>
      </c>
      <c r="K12" s="631" t="s">
        <v>120</v>
      </c>
      <c r="L12" s="632" t="s">
        <v>120</v>
      </c>
      <c r="M12" s="632" t="s">
        <v>120</v>
      </c>
      <c r="N12" s="632" t="s">
        <v>120</v>
      </c>
      <c r="O12" s="632" t="s">
        <v>120</v>
      </c>
      <c r="P12" s="632" t="s">
        <v>120</v>
      </c>
      <c r="Q12" s="632" t="s">
        <v>120</v>
      </c>
      <c r="R12" s="632" t="s">
        <v>120</v>
      </c>
      <c r="S12" s="632" t="s">
        <v>120</v>
      </c>
      <c r="T12" s="632" t="s">
        <v>120</v>
      </c>
      <c r="U12" s="632" t="s">
        <v>120</v>
      </c>
      <c r="V12" s="632" t="s">
        <v>120</v>
      </c>
      <c r="W12" s="632" t="s">
        <v>120</v>
      </c>
      <c r="X12" s="632" t="s">
        <v>120</v>
      </c>
      <c r="Y12" s="632" t="s">
        <v>120</v>
      </c>
      <c r="Z12" s="632" t="s">
        <v>120</v>
      </c>
      <c r="AA12" s="632" t="s">
        <v>120</v>
      </c>
      <c r="AB12" s="632" t="s">
        <v>120</v>
      </c>
      <c r="AC12" s="632" t="s">
        <v>120</v>
      </c>
      <c r="AD12" s="632" t="s">
        <v>120</v>
      </c>
      <c r="AE12" s="632" t="s">
        <v>120</v>
      </c>
      <c r="AF12" s="632" t="s">
        <v>120</v>
      </c>
      <c r="AG12" s="632" t="s">
        <v>120</v>
      </c>
      <c r="AH12" s="632" t="s">
        <v>120</v>
      </c>
      <c r="AI12" s="632" t="s">
        <v>120</v>
      </c>
      <c r="AJ12" s="634" t="s">
        <v>120</v>
      </c>
      <c r="AK12" s="634" t="s">
        <v>120</v>
      </c>
      <c r="AL12" s="634" t="s">
        <v>120</v>
      </c>
      <c r="AM12" s="634" t="s">
        <v>120</v>
      </c>
      <c r="AN12" s="634" t="s">
        <v>120</v>
      </c>
      <c r="AO12" s="634" t="s">
        <v>120</v>
      </c>
    </row>
    <row r="13" spans="1:41" x14ac:dyDescent="0.2">
      <c r="A13" s="340"/>
      <c r="B13" s="971" t="s">
        <v>211</v>
      </c>
      <c r="C13" s="288" t="s">
        <v>669</v>
      </c>
      <c r="D13" s="421" t="s">
        <v>213</v>
      </c>
      <c r="E13" s="422" t="s">
        <v>670</v>
      </c>
      <c r="F13" s="558" t="s">
        <v>215</v>
      </c>
      <c r="G13" s="558">
        <v>1</v>
      </c>
      <c r="H13" s="630">
        <f>ROUND((H9*1000000)/(H54*1000),0)</f>
        <v>122</v>
      </c>
      <c r="I13" s="635">
        <f>ROUND((I9*1000000)/(I54*1000),0)</f>
        <v>129</v>
      </c>
      <c r="J13" s="635">
        <f>ROUND((J9*1000000)/(J54*1000),0)</f>
        <v>130</v>
      </c>
      <c r="K13" s="635">
        <f>ROUND((K9*1000000)/(K54*1000),0)</f>
        <v>132</v>
      </c>
      <c r="L13" s="636">
        <f t="shared" ref="L13:AJ13" si="5">ROUND((L9*1000000)/(L54*1000),0)</f>
        <v>132</v>
      </c>
      <c r="M13" s="636">
        <f t="shared" si="5"/>
        <v>130</v>
      </c>
      <c r="N13" s="636">
        <f t="shared" si="5"/>
        <v>130</v>
      </c>
      <c r="O13" s="636">
        <f t="shared" si="5"/>
        <v>128</v>
      </c>
      <c r="P13" s="636">
        <f t="shared" si="5"/>
        <v>128</v>
      </c>
      <c r="Q13" s="636">
        <f t="shared" si="5"/>
        <v>128</v>
      </c>
      <c r="R13" s="636">
        <f t="shared" si="5"/>
        <v>128</v>
      </c>
      <c r="S13" s="636">
        <f t="shared" si="5"/>
        <v>128</v>
      </c>
      <c r="T13" s="636">
        <f t="shared" si="5"/>
        <v>128</v>
      </c>
      <c r="U13" s="636">
        <f t="shared" si="5"/>
        <v>127</v>
      </c>
      <c r="V13" s="636">
        <f t="shared" si="5"/>
        <v>126</v>
      </c>
      <c r="W13" s="636">
        <f t="shared" si="5"/>
        <v>125</v>
      </c>
      <c r="X13" s="636">
        <f t="shared" si="5"/>
        <v>123</v>
      </c>
      <c r="Y13" s="636">
        <f t="shared" si="5"/>
        <v>122</v>
      </c>
      <c r="Z13" s="636">
        <f t="shared" si="5"/>
        <v>121</v>
      </c>
      <c r="AA13" s="636">
        <f t="shared" si="5"/>
        <v>120</v>
      </c>
      <c r="AB13" s="636">
        <f t="shared" si="5"/>
        <v>118</v>
      </c>
      <c r="AC13" s="636">
        <f t="shared" si="5"/>
        <v>117</v>
      </c>
      <c r="AD13" s="636">
        <f t="shared" si="5"/>
        <v>116</v>
      </c>
      <c r="AE13" s="636">
        <f t="shared" si="5"/>
        <v>114</v>
      </c>
      <c r="AF13" s="636">
        <f t="shared" si="5"/>
        <v>113</v>
      </c>
      <c r="AG13" s="636">
        <f t="shared" si="5"/>
        <v>111</v>
      </c>
      <c r="AH13" s="636">
        <f t="shared" si="5"/>
        <v>110</v>
      </c>
      <c r="AI13" s="636">
        <f t="shared" si="5"/>
        <v>108</v>
      </c>
      <c r="AJ13" s="873">
        <f t="shared" si="5"/>
        <v>107</v>
      </c>
      <c r="AK13" s="873">
        <f t="shared" ref="AK13:AO13" si="6">ROUND((AK9*1000000)/(AK54*1000),0)</f>
        <v>105</v>
      </c>
      <c r="AL13" s="873">
        <f t="shared" si="6"/>
        <v>103</v>
      </c>
      <c r="AM13" s="873">
        <f t="shared" si="6"/>
        <v>102</v>
      </c>
      <c r="AN13" s="873">
        <f t="shared" si="6"/>
        <v>100</v>
      </c>
      <c r="AO13" s="873">
        <f t="shared" si="6"/>
        <v>98</v>
      </c>
    </row>
    <row r="14" spans="1:41" x14ac:dyDescent="0.2">
      <c r="A14" s="340"/>
      <c r="B14" s="972"/>
      <c r="C14" s="292" t="s">
        <v>671</v>
      </c>
      <c r="D14" s="505" t="s">
        <v>217</v>
      </c>
      <c r="E14" s="637" t="s">
        <v>672</v>
      </c>
      <c r="F14" s="558" t="s">
        <v>215</v>
      </c>
      <c r="G14" s="558">
        <v>1</v>
      </c>
      <c r="H14" s="628">
        <f>'3. BL Demand'!H14</f>
        <v>27.828944150879725</v>
      </c>
      <c r="I14" s="635">
        <f>'3. BL Demand'!I14</f>
        <v>29.585732492008798</v>
      </c>
      <c r="J14" s="635">
        <f>'3. BL Demand'!J14</f>
        <v>29.846839194489149</v>
      </c>
      <c r="K14" s="635">
        <f>'3. BL Demand'!K14</f>
        <v>30.112356035298433</v>
      </c>
      <c r="L14" s="638">
        <f>'3. BL Demand'!L14</f>
        <v>30.090709444126613</v>
      </c>
      <c r="M14" s="638">
        <f>'3. BL Demand'!M14</f>
        <v>29.769672085738051</v>
      </c>
      <c r="N14" s="638">
        <f>'3. BL Demand'!N14</f>
        <v>29.656237413003492</v>
      </c>
      <c r="O14" s="638">
        <f>'3. BL Demand'!O14</f>
        <v>29.315369355379126</v>
      </c>
      <c r="P14" s="638">
        <f>'3. BL Demand'!P14</f>
        <v>29.185025722160059</v>
      </c>
      <c r="Q14" s="638">
        <f>'3. BL Demand'!Q14</f>
        <v>29.303544163263005</v>
      </c>
      <c r="R14" s="638">
        <f>'3. BL Demand'!R14</f>
        <v>29.202008920026699</v>
      </c>
      <c r="S14" s="638">
        <f>'3. BL Demand'!S14</f>
        <v>29.334466539771103</v>
      </c>
      <c r="T14" s="638">
        <f>'3. BL Demand'!T14</f>
        <v>29.229374777445017</v>
      </c>
      <c r="U14" s="638">
        <f>'3. BL Demand'!U14</f>
        <v>29.15104852982812</v>
      </c>
      <c r="V14" s="638">
        <f>'3. BL Demand'!V14</f>
        <v>28.845400277589956</v>
      </c>
      <c r="W14" s="638">
        <f>'3. BL Demand'!W14</f>
        <v>28.53047466019791</v>
      </c>
      <c r="X14" s="638">
        <f>'3. BL Demand'!X14</f>
        <v>28.220507353774039</v>
      </c>
      <c r="Y14" s="638">
        <f>'3. BL Demand'!Y14</f>
        <v>27.932610393459157</v>
      </c>
      <c r="Z14" s="638">
        <f>'3. BL Demand'!Z14</f>
        <v>27.651854337440387</v>
      </c>
      <c r="AA14" s="638">
        <f>'3. BL Demand'!AA14</f>
        <v>27.370039152614545</v>
      </c>
      <c r="AB14" s="638">
        <f>'3. BL Demand'!AB14</f>
        <v>27.074752363036154</v>
      </c>
      <c r="AC14" s="638">
        <f>'3. BL Demand'!AC14</f>
        <v>26.768444075014671</v>
      </c>
      <c r="AD14" s="638">
        <f>'3. BL Demand'!AD14</f>
        <v>26.452073372758356</v>
      </c>
      <c r="AE14" s="638">
        <f>'3. BL Demand'!AE14</f>
        <v>26.125179306491823</v>
      </c>
      <c r="AF14" s="638">
        <f>'3. BL Demand'!AF14</f>
        <v>25.791452231260227</v>
      </c>
      <c r="AG14" s="638">
        <f>'3. BL Demand'!AG14</f>
        <v>25.447584160105137</v>
      </c>
      <c r="AH14" s="638">
        <f>'3. BL Demand'!AH14</f>
        <v>25.094157300804568</v>
      </c>
      <c r="AI14" s="638">
        <f>'3. BL Demand'!AI14</f>
        <v>24.733260107915399</v>
      </c>
      <c r="AJ14" s="561">
        <f>'3. BL Demand'!AJ14</f>
        <v>24.365800329974018</v>
      </c>
      <c r="AK14" s="561">
        <f>'3. BL Demand'!AK14</f>
        <v>23.989085275203163</v>
      </c>
      <c r="AL14" s="561">
        <f>'3. BL Demand'!AL14</f>
        <v>23.626285943399271</v>
      </c>
      <c r="AM14" s="561">
        <f>'3. BL Demand'!AM14</f>
        <v>23.249126269199358</v>
      </c>
      <c r="AN14" s="561">
        <f>'3. BL Demand'!AN14</f>
        <v>22.863545012114287</v>
      </c>
      <c r="AO14" s="561">
        <f>'3. BL Demand'!AO14</f>
        <v>22.469607066228217</v>
      </c>
    </row>
    <row r="15" spans="1:41" x14ac:dyDescent="0.2">
      <c r="A15" s="340"/>
      <c r="B15" s="972"/>
      <c r="C15" s="292" t="s">
        <v>673</v>
      </c>
      <c r="D15" s="505" t="s">
        <v>219</v>
      </c>
      <c r="E15" s="637" t="s">
        <v>672</v>
      </c>
      <c r="F15" s="558" t="s">
        <v>215</v>
      </c>
      <c r="G15" s="558">
        <v>1</v>
      </c>
      <c r="H15" s="628">
        <f>'3. BL Demand'!H15</f>
        <v>51.112188730912955</v>
      </c>
      <c r="I15" s="635">
        <f>'3. BL Demand'!I15</f>
        <v>54.338804040686334</v>
      </c>
      <c r="J15" s="635">
        <f>'3. BL Demand'!J15</f>
        <v>54.818367152521468</v>
      </c>
      <c r="K15" s="635">
        <f>'3. BL Demand'!K15</f>
        <v>55.30603017002948</v>
      </c>
      <c r="L15" s="638">
        <f>'3. BL Demand'!L15</f>
        <v>55.266272835099471</v>
      </c>
      <c r="M15" s="638">
        <f>'3. BL Demand'!M15</f>
        <v>54.676637742849259</v>
      </c>
      <c r="N15" s="638">
        <f>'3. BL Demand'!N15</f>
        <v>54.468297305281673</v>
      </c>
      <c r="O15" s="638">
        <f>'3. BL Demand'!O15</f>
        <v>53.842240046365312</v>
      </c>
      <c r="P15" s="638">
        <f>'3. BL Demand'!P15</f>
        <v>53.602843670245335</v>
      </c>
      <c r="Q15" s="638">
        <f>'3. BL Demand'!Q15</f>
        <v>53.820521239933363</v>
      </c>
      <c r="R15" s="638">
        <f>'3. BL Demand'!R15</f>
        <v>53.634035957308328</v>
      </c>
      <c r="S15" s="638">
        <f>'3. BL Demand'!S15</f>
        <v>53.877314998816964</v>
      </c>
      <c r="T15" s="638">
        <f>'3. BL Demand'!T15</f>
        <v>53.684297615155089</v>
      </c>
      <c r="U15" s="638">
        <f>'3. BL Demand'!U15</f>
        <v>53.540439266484952</v>
      </c>
      <c r="V15" s="638">
        <f>'3. BL Demand'!V15</f>
        <v>52.979068663670446</v>
      </c>
      <c r="W15" s="638">
        <f>'3. BL Demand'!W15</f>
        <v>52.400658735321343</v>
      </c>
      <c r="X15" s="638">
        <f>'3. BL Demand'!X15</f>
        <v>51.831355517044237</v>
      </c>
      <c r="Y15" s="638">
        <f>'3. BL Demand'!Y15</f>
        <v>51.30258792561532</v>
      </c>
      <c r="Z15" s="638">
        <f>'3. BL Demand'!Z15</f>
        <v>50.786935716721707</v>
      </c>
      <c r="AA15" s="638">
        <f>'3. BL Demand'!AA15</f>
        <v>50.269338252873979</v>
      </c>
      <c r="AB15" s="638">
        <f>'3. BL Demand'!AB15</f>
        <v>49.72699808945103</v>
      </c>
      <c r="AC15" s="638">
        <f>'3. BL Demand'!AC15</f>
        <v>49.164415228156884</v>
      </c>
      <c r="AD15" s="638">
        <f>'3. BL Demand'!AD15</f>
        <v>48.583351176463609</v>
      </c>
      <c r="AE15" s="638">
        <f>'3. BL Demand'!AE15</f>
        <v>47.9829593283416</v>
      </c>
      <c r="AF15" s="638">
        <f>'3. BL Demand'!AF15</f>
        <v>47.370017595397208</v>
      </c>
      <c r="AG15" s="638">
        <f>'3. BL Demand'!AG15</f>
        <v>46.738450344547758</v>
      </c>
      <c r="AH15" s="638">
        <f>'3. BL Demand'!AH15</f>
        <v>46.089326891023802</v>
      </c>
      <c r="AI15" s="638">
        <f>'3. BL Demand'!AI15</f>
        <v>45.426483006778739</v>
      </c>
      <c r="AJ15" s="639">
        <f>'3. BL Demand'!AJ15</f>
        <v>44.751585913330608</v>
      </c>
      <c r="AK15" s="639">
        <f>'3. BL Demand'!AK15</f>
        <v>44.059690062994669</v>
      </c>
      <c r="AL15" s="639">
        <f>'3. BL Demand'!AL15</f>
        <v>43.39335260448123</v>
      </c>
      <c r="AM15" s="639">
        <f>'3. BL Demand'!AM15</f>
        <v>42.700640141339285</v>
      </c>
      <c r="AN15" s="639">
        <f>'3. BL Demand'!AN15</f>
        <v>41.992460130039369</v>
      </c>
      <c r="AO15" s="639">
        <f>'3. BL Demand'!AO15</f>
        <v>41.268931758670647</v>
      </c>
    </row>
    <row r="16" spans="1:41" x14ac:dyDescent="0.2">
      <c r="A16" s="340"/>
      <c r="B16" s="972"/>
      <c r="C16" s="292" t="s">
        <v>674</v>
      </c>
      <c r="D16" s="505" t="s">
        <v>221</v>
      </c>
      <c r="E16" s="637" t="s">
        <v>672</v>
      </c>
      <c r="F16" s="558" t="s">
        <v>215</v>
      </c>
      <c r="G16" s="558">
        <v>1</v>
      </c>
      <c r="H16" s="628">
        <f>'3. BL Demand'!H16</f>
        <v>15.014794497196505</v>
      </c>
      <c r="I16" s="635">
        <f>'3. BL Demand'!I16</f>
        <v>15.962649930522025</v>
      </c>
      <c r="J16" s="635">
        <f>'3. BL Demand'!J16</f>
        <v>16.103527121490089</v>
      </c>
      <c r="K16" s="635">
        <f>'3. BL Demand'!K16</f>
        <v>16.246783753099315</v>
      </c>
      <c r="L16" s="638">
        <f>'3. BL Demand'!L16</f>
        <v>16.235104577768496</v>
      </c>
      <c r="M16" s="638">
        <f>'3. BL Demand'!M16</f>
        <v>16.061892473996505</v>
      </c>
      <c r="N16" s="638">
        <f>'3. BL Demand'!N16</f>
        <v>16.000690069380219</v>
      </c>
      <c r="O16" s="638">
        <f>'3. BL Demand'!O16</f>
        <v>15.816778534392048</v>
      </c>
      <c r="P16" s="638">
        <f>'3. BL Demand'!P16</f>
        <v>15.746453089912675</v>
      </c>
      <c r="Q16" s="638">
        <f>'3. BL Demand'!Q16</f>
        <v>15.810398384697873</v>
      </c>
      <c r="R16" s="638">
        <f>'3. BL Demand'!R16</f>
        <v>15.75561618372214</v>
      </c>
      <c r="S16" s="638">
        <f>'3. BL Demand'!S16</f>
        <v>15.827082205906352</v>
      </c>
      <c r="T16" s="638">
        <f>'3. BL Demand'!T16</f>
        <v>15.770381124969923</v>
      </c>
      <c r="U16" s="638">
        <f>'3. BL Demand'!U16</f>
        <v>15.72812107711011</v>
      </c>
      <c r="V16" s="638">
        <f>'3. BL Demand'!V16</f>
        <v>15.563211992852301</v>
      </c>
      <c r="W16" s="638">
        <f>'3. BL Demand'!W16</f>
        <v>15.393297410343973</v>
      </c>
      <c r="X16" s="638">
        <f>'3. BL Demand'!X16</f>
        <v>15.226058028872261</v>
      </c>
      <c r="Y16" s="638">
        <f>'3. BL Demand'!Y16</f>
        <v>15.070726454951988</v>
      </c>
      <c r="Z16" s="638">
        <f>'3. BL Demand'!Z16</f>
        <v>14.919247675803554</v>
      </c>
      <c r="AA16" s="638">
        <f>'3. BL Demand'!AA16</f>
        <v>14.767197455593683</v>
      </c>
      <c r="AB16" s="638">
        <f>'3. BL Demand'!AB16</f>
        <v>14.607878782229056</v>
      </c>
      <c r="AC16" s="638">
        <f>'3. BL Demand'!AC16</f>
        <v>14.442613583071823</v>
      </c>
      <c r="AD16" s="638">
        <f>'3. BL Demand'!AD16</f>
        <v>14.271919321242915</v>
      </c>
      <c r="AE16" s="638">
        <f>'3. BL Demand'!AE16</f>
        <v>14.095547296464183</v>
      </c>
      <c r="AF16" s="638">
        <f>'3. BL Demand'!AF16</f>
        <v>13.915488598384023</v>
      </c>
      <c r="AG16" s="638">
        <f>'3. BL Demand'!AG16</f>
        <v>13.729958439763982</v>
      </c>
      <c r="AH16" s="638">
        <f>'3. BL Demand'!AH16</f>
        <v>13.539270944276666</v>
      </c>
      <c r="AI16" s="638">
        <f>'3. BL Demand'!AI16</f>
        <v>13.344552914139879</v>
      </c>
      <c r="AJ16" s="639">
        <f>'3. BL Demand'!AJ16</f>
        <v>13.146294114888924</v>
      </c>
      <c r="AK16" s="639">
        <f>'3. BL Demand'!AK16</f>
        <v>12.943041734894992</v>
      </c>
      <c r="AL16" s="639">
        <f>'3. BL Demand'!AL16</f>
        <v>12.747297427054141</v>
      </c>
      <c r="AM16" s="639">
        <f>'3. BL Demand'!AM16</f>
        <v>12.543805157637149</v>
      </c>
      <c r="AN16" s="639">
        <f>'3. BL Demand'!AN16</f>
        <v>12.335769117688431</v>
      </c>
      <c r="AO16" s="639">
        <f>'3. BL Demand'!AO16</f>
        <v>12.123224320082802</v>
      </c>
    </row>
    <row r="17" spans="1:41" x14ac:dyDescent="0.2">
      <c r="A17" s="340"/>
      <c r="B17" s="972"/>
      <c r="C17" s="292" t="s">
        <v>675</v>
      </c>
      <c r="D17" s="505" t="s">
        <v>223</v>
      </c>
      <c r="E17" s="637" t="s">
        <v>672</v>
      </c>
      <c r="F17" s="558" t="s">
        <v>215</v>
      </c>
      <c r="G17" s="558">
        <v>1</v>
      </c>
      <c r="H17" s="628">
        <f>'3. BL Demand'!H17</f>
        <v>11.810940409927296</v>
      </c>
      <c r="I17" s="635">
        <f>'3. BL Demand'!I17</f>
        <v>12.556542625283878</v>
      </c>
      <c r="J17" s="635">
        <f>'3. BL Demand'!J17</f>
        <v>12.667359467162896</v>
      </c>
      <c r="K17" s="635">
        <f>'3. BL Demand'!K17</f>
        <v>12.78004802507685</v>
      </c>
      <c r="L17" s="638">
        <f>'3. BL Demand'!L17</f>
        <v>12.770860950029293</v>
      </c>
      <c r="M17" s="638">
        <f>'3. BL Demand'!M17</f>
        <v>12.634608813091214</v>
      </c>
      <c r="N17" s="638">
        <f>'3. BL Demand'!N17</f>
        <v>12.586465766311441</v>
      </c>
      <c r="O17" s="638">
        <f>'3. BL Demand'!O17</f>
        <v>12.441797240821524</v>
      </c>
      <c r="P17" s="638">
        <f>'3. BL Demand'!P17</f>
        <v>12.38647782674612</v>
      </c>
      <c r="Q17" s="638">
        <f>'3. BL Demand'!Q17</f>
        <v>12.436778486295221</v>
      </c>
      <c r="R17" s="638">
        <f>'3. BL Demand'!R17</f>
        <v>12.39368570128442</v>
      </c>
      <c r="S17" s="638">
        <f>'3. BL Demand'!S17</f>
        <v>12.449902316803858</v>
      </c>
      <c r="T17" s="638">
        <f>'3. BL Demand'!T17</f>
        <v>12.405300102085324</v>
      </c>
      <c r="U17" s="638">
        <f>'3. BL Demand'!U17</f>
        <v>12.372057495462496</v>
      </c>
      <c r="V17" s="638">
        <f>'3. BL Demand'!V17</f>
        <v>12.242336681262318</v>
      </c>
      <c r="W17" s="638">
        <f>'3. BL Demand'!W17</f>
        <v>12.108678441107367</v>
      </c>
      <c r="X17" s="638">
        <f>'3. BL Demand'!X17</f>
        <v>11.977124568084042</v>
      </c>
      <c r="Y17" s="638">
        <f>'3. BL Demand'!Y17</f>
        <v>11.854937616827726</v>
      </c>
      <c r="Z17" s="638">
        <f>'3. BL Demand'!Z17</f>
        <v>11.735781351703702</v>
      </c>
      <c r="AA17" s="638">
        <f>'3. BL Demand'!AA17</f>
        <v>11.616175579506791</v>
      </c>
      <c r="AB17" s="638">
        <f>'3. BL Demand'!AB17</f>
        <v>11.490852295351978</v>
      </c>
      <c r="AC17" s="638">
        <f>'3. BL Demand'!AC17</f>
        <v>11.360851353984096</v>
      </c>
      <c r="AD17" s="638">
        <f>'3. BL Demand'!AD17</f>
        <v>11.226579802338538</v>
      </c>
      <c r="AE17" s="638">
        <f>'3. BL Demand'!AE17</f>
        <v>11.087842007756748</v>
      </c>
      <c r="AF17" s="638">
        <f>'3. BL Demand'!AF17</f>
        <v>10.946204201544287</v>
      </c>
      <c r="AG17" s="638">
        <f>'3. BL Demand'!AG17</f>
        <v>10.800262434035259</v>
      </c>
      <c r="AH17" s="638">
        <f>'3. BL Demand'!AH17</f>
        <v>10.650263801250809</v>
      </c>
      <c r="AI17" s="638">
        <f>'3. BL Demand'!AI17</f>
        <v>10.497094668558821</v>
      </c>
      <c r="AJ17" s="639">
        <f>'3. BL Demand'!AJ17</f>
        <v>10.341140295414789</v>
      </c>
      <c r="AK17" s="639">
        <f>'3. BL Demand'!AK17</f>
        <v>10.181257870867954</v>
      </c>
      <c r="AL17" s="639">
        <f>'3. BL Demand'!AL17</f>
        <v>10.027281447419572</v>
      </c>
      <c r="AM17" s="639">
        <f>'3. BL Demand'!AM17</f>
        <v>9.867210321010635</v>
      </c>
      <c r="AN17" s="639">
        <f>'3. BL Demand'!AN17</f>
        <v>9.7035649729900317</v>
      </c>
      <c r="AO17" s="639">
        <f>'3. BL Demand'!AO17</f>
        <v>9.5363729451917916</v>
      </c>
    </row>
    <row r="18" spans="1:41" x14ac:dyDescent="0.2">
      <c r="A18" s="340"/>
      <c r="B18" s="972"/>
      <c r="C18" s="292" t="s">
        <v>676</v>
      </c>
      <c r="D18" s="505" t="s">
        <v>225</v>
      </c>
      <c r="E18" s="637" t="s">
        <v>672</v>
      </c>
      <c r="F18" s="558" t="s">
        <v>215</v>
      </c>
      <c r="G18" s="558">
        <v>1</v>
      </c>
      <c r="H18" s="628">
        <f>'3. BL Demand'!H18</f>
        <v>14.405472639550863</v>
      </c>
      <c r="I18" s="635">
        <f>'3. BL Demand'!I18</f>
        <v>15.314862742330483</v>
      </c>
      <c r="J18" s="635">
        <f>'3. BL Demand'!J18</f>
        <v>15.450022935192676</v>
      </c>
      <c r="K18" s="635">
        <f>'3. BL Demand'!K18</f>
        <v>15.58746600758812</v>
      </c>
      <c r="L18" s="638">
        <f>'3. BL Demand'!L18</f>
        <v>15.576260789913508</v>
      </c>
      <c r="M18" s="638">
        <f>'3. BL Demand'!M18</f>
        <v>15.410077881303447</v>
      </c>
      <c r="N18" s="638">
        <f>'3. BL Demand'!N18</f>
        <v>15.351359157891066</v>
      </c>
      <c r="O18" s="638">
        <f>'3. BL Demand'!O18</f>
        <v>15.174911016302143</v>
      </c>
      <c r="P18" s="638">
        <f>'3. BL Demand'!P18</f>
        <v>15.107439479045938</v>
      </c>
      <c r="Q18" s="638">
        <f>'3. BL Demand'!Q18</f>
        <v>15.168789782217132</v>
      </c>
      <c r="R18" s="638">
        <f>'3. BL Demand'!R18</f>
        <v>15.11623072138965</v>
      </c>
      <c r="S18" s="638">
        <f>'3. BL Demand'!S18</f>
        <v>15.184796550074447</v>
      </c>
      <c r="T18" s="638">
        <f>'3. BL Demand'!T18</f>
        <v>15.130396480182368</v>
      </c>
      <c r="U18" s="638">
        <f>'3. BL Demand'!U18</f>
        <v>15.089851405569172</v>
      </c>
      <c r="V18" s="638">
        <f>'3. BL Demand'!V18</f>
        <v>14.931634568053825</v>
      </c>
      <c r="W18" s="638">
        <f>'3. BL Demand'!W18</f>
        <v>14.768615362573428</v>
      </c>
      <c r="X18" s="638">
        <f>'3. BL Demand'!X18</f>
        <v>14.608162794641446</v>
      </c>
      <c r="Y18" s="638">
        <f>'3. BL Demand'!Y18</f>
        <v>14.459134798381847</v>
      </c>
      <c r="Z18" s="638">
        <f>'3. BL Demand'!Z18</f>
        <v>14.313803244966129</v>
      </c>
      <c r="AA18" s="638">
        <f>'3. BL Demand'!AA18</f>
        <v>14.16792344038539</v>
      </c>
      <c r="AB18" s="638">
        <f>'3. BL Demand'!AB18</f>
        <v>14.015070146885289</v>
      </c>
      <c r="AC18" s="638">
        <f>'3. BL Demand'!AC18</f>
        <v>13.856511646122994</v>
      </c>
      <c r="AD18" s="638">
        <f>'3. BL Demand'!AD18</f>
        <v>13.692744401825127</v>
      </c>
      <c r="AE18" s="638">
        <f>'3. BL Demand'!AE18</f>
        <v>13.523529806326891</v>
      </c>
      <c r="AF18" s="638">
        <f>'3. BL Demand'!AF18</f>
        <v>13.350778148008079</v>
      </c>
      <c r="AG18" s="638">
        <f>'3. BL Demand'!AG18</f>
        <v>13.172777068851678</v>
      </c>
      <c r="AH18" s="638">
        <f>'3. BL Demand'!AH18</f>
        <v>12.989827944941931</v>
      </c>
      <c r="AI18" s="638">
        <f>'3. BL Demand'!AI18</f>
        <v>12.803011851249376</v>
      </c>
      <c r="AJ18" s="639">
        <f>'3. BL Demand'!AJ18</f>
        <v>12.612798677922688</v>
      </c>
      <c r="AK18" s="639">
        <f>'3. BL Demand'!AK18</f>
        <v>12.417794570508971</v>
      </c>
      <c r="AL18" s="639">
        <f>'3. BL Demand'!AL18</f>
        <v>12.229993846930924</v>
      </c>
      <c r="AM18" s="639">
        <f>'3. BL Demand'!AM18</f>
        <v>12.03475958515039</v>
      </c>
      <c r="AN18" s="639">
        <f>'3. BL Demand'!AN18</f>
        <v>11.835165945551704</v>
      </c>
      <c r="AO18" s="639">
        <f>'3. BL Demand'!AO18</f>
        <v>11.631246520137093</v>
      </c>
    </row>
    <row r="19" spans="1:41" x14ac:dyDescent="0.2">
      <c r="A19" s="340"/>
      <c r="B19" s="972"/>
      <c r="C19" s="292" t="s">
        <v>677</v>
      </c>
      <c r="D19" s="505" t="s">
        <v>227</v>
      </c>
      <c r="E19" s="637" t="s">
        <v>672</v>
      </c>
      <c r="F19" s="558" t="s">
        <v>215</v>
      </c>
      <c r="G19" s="558">
        <v>1</v>
      </c>
      <c r="H19" s="628">
        <f>'3. BL Demand'!H19</f>
        <v>1.4964967933738613</v>
      </c>
      <c r="I19" s="635">
        <f>'3. BL Demand'!I19</f>
        <v>1.5909677910833857</v>
      </c>
      <c r="J19" s="635">
        <f>'3. BL Demand'!J19</f>
        <v>1.6050087601144698</v>
      </c>
      <c r="K19" s="635">
        <f>'3. BL Demand'!K19</f>
        <v>1.6192868835928014</v>
      </c>
      <c r="L19" s="638">
        <f>'3. BL Demand'!L19</f>
        <v>1.6181228417915576</v>
      </c>
      <c r="M19" s="638">
        <f>'3. BL Demand'!M19</f>
        <v>1.6008591118139861</v>
      </c>
      <c r="N19" s="638">
        <f>'3. BL Demand'!N19</f>
        <v>1.5947591813572528</v>
      </c>
      <c r="O19" s="638">
        <f>'3. BL Demand'!O19</f>
        <v>1.5764290588620264</v>
      </c>
      <c r="P19" s="638">
        <f>'3. BL Demand'!P19</f>
        <v>1.5694198518978137</v>
      </c>
      <c r="Q19" s="638">
        <f>'3. BL Demand'!Q19</f>
        <v>1.5757931611439218</v>
      </c>
      <c r="R19" s="638">
        <f>'3. BL Demand'!R19</f>
        <v>1.5703331205080373</v>
      </c>
      <c r="S19" s="638">
        <f>'3. BL Demand'!S19</f>
        <v>1.5774560067422665</v>
      </c>
      <c r="T19" s="638">
        <f>'3. BL Demand'!T19</f>
        <v>1.5718047148902172</v>
      </c>
      <c r="U19" s="638">
        <f>'3. BL Demand'!U19</f>
        <v>1.567592734092089</v>
      </c>
      <c r="V19" s="638">
        <f>'3. BL Demand'!V19</f>
        <v>1.5511565507106839</v>
      </c>
      <c r="W19" s="638">
        <f>'3. BL Demand'!W19</f>
        <v>1.5342214785777522</v>
      </c>
      <c r="X19" s="638">
        <f>'3. BL Demand'!X19</f>
        <v>1.5175530387835894</v>
      </c>
      <c r="Y19" s="638">
        <f>'3. BL Demand'!Y19</f>
        <v>1.5020714281411789</v>
      </c>
      <c r="Z19" s="638">
        <f>'3. BL Demand'!Z19</f>
        <v>1.4869738184268306</v>
      </c>
      <c r="AA19" s="638">
        <f>'3. BL Demand'!AA19</f>
        <v>1.4718192542389326</v>
      </c>
      <c r="AB19" s="638">
        <f>'3. BL Demand'!AB19</f>
        <v>1.4559402567701856</v>
      </c>
      <c r="AC19" s="638">
        <f>'3. BL Demand'!AC19</f>
        <v>1.4394685800754914</v>
      </c>
      <c r="AD19" s="638">
        <f>'3. BL Demand'!AD19</f>
        <v>1.4224557987469177</v>
      </c>
      <c r="AE19" s="638">
        <f>'3. BL Demand'!AE19</f>
        <v>1.404877125287783</v>
      </c>
      <c r="AF19" s="638">
        <f>'3. BL Demand'!AF19</f>
        <v>1.386931007920253</v>
      </c>
      <c r="AG19" s="638">
        <f>'3. BL Demand'!AG19</f>
        <v>1.3684395602017458</v>
      </c>
      <c r="AH19" s="638">
        <f>'3. BL Demand'!AH19</f>
        <v>1.3494340902576492</v>
      </c>
      <c r="AI19" s="638">
        <f>'3. BL Demand'!AI19</f>
        <v>1.3300269043806672</v>
      </c>
      <c r="AJ19" s="561">
        <f>'3. BL Demand'!AJ19</f>
        <v>1.3102668165957427</v>
      </c>
      <c r="AK19" s="561">
        <f>'3. BL Demand'!AK19</f>
        <v>1.2900090278552228</v>
      </c>
      <c r="AL19" s="561">
        <f>'3. BL Demand'!AL19</f>
        <v>1.2704995547778715</v>
      </c>
      <c r="AM19" s="561">
        <f>'3. BL Demand'!AM19</f>
        <v>1.2502178567022995</v>
      </c>
      <c r="AN19" s="561">
        <f>'3. BL Demand'!AN19</f>
        <v>1.2294832894228351</v>
      </c>
      <c r="AO19" s="561">
        <f>'3. BL Demand'!AO19</f>
        <v>1.2082993426079447</v>
      </c>
    </row>
    <row r="20" spans="1:41" x14ac:dyDescent="0.2">
      <c r="A20" s="340"/>
      <c r="B20" s="972"/>
      <c r="C20" s="288" t="s">
        <v>678</v>
      </c>
      <c r="D20" s="421" t="s">
        <v>229</v>
      </c>
      <c r="E20" s="422" t="s">
        <v>679</v>
      </c>
      <c r="F20" s="558" t="s">
        <v>215</v>
      </c>
      <c r="G20" s="558">
        <v>1</v>
      </c>
      <c r="H20" s="628">
        <f t="shared" ref="H20:AJ20" si="7">ROUND((H10*1000000)/(H55*1000),0)</f>
        <v>169</v>
      </c>
      <c r="I20" s="635">
        <f t="shared" si="7"/>
        <v>171</v>
      </c>
      <c r="J20" s="635">
        <f t="shared" si="7"/>
        <v>171</v>
      </c>
      <c r="K20" s="635">
        <f t="shared" si="7"/>
        <v>172</v>
      </c>
      <c r="L20" s="559">
        <f t="shared" si="7"/>
        <v>170</v>
      </c>
      <c r="M20" s="559">
        <f t="shared" si="7"/>
        <v>168</v>
      </c>
      <c r="N20" s="559">
        <f t="shared" si="7"/>
        <v>167</v>
      </c>
      <c r="O20" s="559">
        <f t="shared" si="7"/>
        <v>165</v>
      </c>
      <c r="P20" s="559">
        <f t="shared" si="7"/>
        <v>163</v>
      </c>
      <c r="Q20" s="559">
        <f t="shared" si="7"/>
        <v>163</v>
      </c>
      <c r="R20" s="559">
        <f t="shared" si="7"/>
        <v>162</v>
      </c>
      <c r="S20" s="559">
        <f t="shared" si="7"/>
        <v>162</v>
      </c>
      <c r="T20" s="559">
        <f t="shared" si="7"/>
        <v>161</v>
      </c>
      <c r="U20" s="559">
        <f t="shared" si="7"/>
        <v>159</v>
      </c>
      <c r="V20" s="559">
        <f t="shared" si="7"/>
        <v>157</v>
      </c>
      <c r="W20" s="559">
        <f t="shared" si="7"/>
        <v>154</v>
      </c>
      <c r="X20" s="559">
        <f t="shared" si="7"/>
        <v>152</v>
      </c>
      <c r="Y20" s="559">
        <f t="shared" si="7"/>
        <v>149</v>
      </c>
      <c r="Z20" s="559">
        <f t="shared" si="7"/>
        <v>147</v>
      </c>
      <c r="AA20" s="559">
        <f t="shared" si="7"/>
        <v>144</v>
      </c>
      <c r="AB20" s="559">
        <f t="shared" si="7"/>
        <v>141</v>
      </c>
      <c r="AC20" s="559">
        <f t="shared" si="7"/>
        <v>139</v>
      </c>
      <c r="AD20" s="559">
        <f t="shared" si="7"/>
        <v>136</v>
      </c>
      <c r="AE20" s="559">
        <f t="shared" si="7"/>
        <v>134</v>
      </c>
      <c r="AF20" s="559">
        <f t="shared" si="7"/>
        <v>131</v>
      </c>
      <c r="AG20" s="559">
        <f t="shared" si="7"/>
        <v>129</v>
      </c>
      <c r="AH20" s="559">
        <f t="shared" si="7"/>
        <v>126</v>
      </c>
      <c r="AI20" s="559">
        <f t="shared" si="7"/>
        <v>123</v>
      </c>
      <c r="AJ20" s="874">
        <f t="shared" si="7"/>
        <v>121</v>
      </c>
      <c r="AK20" s="874">
        <f t="shared" ref="AK20:AO20" si="8">ROUND((AK10*1000000)/(AK55*1000),0)</f>
        <v>118</v>
      </c>
      <c r="AL20" s="874">
        <f t="shared" si="8"/>
        <v>116</v>
      </c>
      <c r="AM20" s="874">
        <f t="shared" si="8"/>
        <v>113</v>
      </c>
      <c r="AN20" s="874">
        <f t="shared" si="8"/>
        <v>110</v>
      </c>
      <c r="AO20" s="874">
        <f t="shared" si="8"/>
        <v>108</v>
      </c>
    </row>
    <row r="21" spans="1:41" x14ac:dyDescent="0.2">
      <c r="A21" s="340"/>
      <c r="B21" s="972"/>
      <c r="C21" s="292" t="s">
        <v>680</v>
      </c>
      <c r="D21" s="562" t="s">
        <v>232</v>
      </c>
      <c r="E21" s="637" t="s">
        <v>672</v>
      </c>
      <c r="F21" s="558" t="s">
        <v>215</v>
      </c>
      <c r="G21" s="558">
        <v>1</v>
      </c>
      <c r="H21" s="628">
        <f>'3. BL Demand'!H21</f>
        <v>36.106197865564745</v>
      </c>
      <c r="I21" s="635">
        <f>'3. BL Demand'!I21</f>
        <v>36.572172602522265</v>
      </c>
      <c r="J21" s="635">
        <f>'3. BL Demand'!J21</f>
        <v>36.611586958218503</v>
      </c>
      <c r="K21" s="635">
        <f>'3. BL Demand'!K21</f>
        <v>36.654268527575638</v>
      </c>
      <c r="L21" s="638">
        <f>'3. BL Demand'!L21</f>
        <v>36.429192907057619</v>
      </c>
      <c r="M21" s="638">
        <f>'3. BL Demand'!M21</f>
        <v>35.936032666105319</v>
      </c>
      <c r="N21" s="638">
        <f>'3. BL Demand'!N21</f>
        <v>35.679770977583566</v>
      </c>
      <c r="O21" s="638">
        <f>'3. BL Demand'!O21</f>
        <v>35.17514976942747</v>
      </c>
      <c r="P21" s="638">
        <f>'3. BL Demand'!P21</f>
        <v>34.908223924981385</v>
      </c>
      <c r="Q21" s="638">
        <f>'3. BL Demand'!Q21</f>
        <v>34.892813412194947</v>
      </c>
      <c r="R21" s="638">
        <f>'3. BL Demand'!R21</f>
        <v>34.631007152423635</v>
      </c>
      <c r="S21" s="638">
        <f>'3. BL Demand'!S21</f>
        <v>34.589639887814045</v>
      </c>
      <c r="T21" s="638">
        <f>'3. BL Demand'!T21</f>
        <v>34.29395090800854</v>
      </c>
      <c r="U21" s="638">
        <f>'3. BL Demand'!U21</f>
        <v>33.999068147000678</v>
      </c>
      <c r="V21" s="638">
        <f>'3. BL Demand'!V21</f>
        <v>33.469380208840782</v>
      </c>
      <c r="W21" s="638">
        <f>'3. BL Demand'!W21</f>
        <v>32.931302256923331</v>
      </c>
      <c r="X21" s="638">
        <f>'3. BL Demand'!X21</f>
        <v>32.390347174979418</v>
      </c>
      <c r="Y21" s="638">
        <f>'3. BL Demand'!Y21</f>
        <v>31.852017259846299</v>
      </c>
      <c r="Z21" s="638">
        <f>'3. BL Demand'!Z21</f>
        <v>31.312718501290227</v>
      </c>
      <c r="AA21" s="638">
        <f>'3. BL Demand'!AA21</f>
        <v>30.773627946232864</v>
      </c>
      <c r="AB21" s="638">
        <f>'3. BL Demand'!AB21</f>
        <v>30.230148579777769</v>
      </c>
      <c r="AC21" s="638">
        <f>'3. BL Demand'!AC21</f>
        <v>29.683620712363325</v>
      </c>
      <c r="AD21" s="638">
        <f>'3. BL Demand'!AD21</f>
        <v>29.134231292932355</v>
      </c>
      <c r="AE21" s="638">
        <f>'3. BL Demand'!AE21</f>
        <v>28.582707315286502</v>
      </c>
      <c r="AF21" s="638">
        <f>'3. BL Demand'!AF21</f>
        <v>28.028858407425204</v>
      </c>
      <c r="AG21" s="638">
        <f>'3. BL Demand'!AG21</f>
        <v>27.473384964197333</v>
      </c>
      <c r="AH21" s="638">
        <f>'3. BL Demand'!AH21</f>
        <v>26.916944345417388</v>
      </c>
      <c r="AI21" s="638">
        <f>'3. BL Demand'!AI21</f>
        <v>26.359944586787801</v>
      </c>
      <c r="AJ21" s="639">
        <f>'3. BL Demand'!AJ21</f>
        <v>25.802759575516191</v>
      </c>
      <c r="AK21" s="639">
        <f>'3. BL Demand'!AK21</f>
        <v>25.244855251622905</v>
      </c>
      <c r="AL21" s="639">
        <f>'3. BL Demand'!AL21</f>
        <v>24.690706157957273</v>
      </c>
      <c r="AM21" s="639">
        <f>'3. BL Demand'!AM21</f>
        <v>24.135310938451223</v>
      </c>
      <c r="AN21" s="639">
        <f>'3. BL Demand'!AN21</f>
        <v>23.580301726548399</v>
      </c>
      <c r="AO21" s="639">
        <f>'3. BL Demand'!AO21</f>
        <v>23.025924409003633</v>
      </c>
    </row>
    <row r="22" spans="1:41" x14ac:dyDescent="0.2">
      <c r="A22" s="340"/>
      <c r="B22" s="972"/>
      <c r="C22" s="292" t="s">
        <v>681</v>
      </c>
      <c r="D22" s="562" t="s">
        <v>234</v>
      </c>
      <c r="E22" s="637" t="s">
        <v>672</v>
      </c>
      <c r="F22" s="558" t="s">
        <v>215</v>
      </c>
      <c r="G22" s="558">
        <v>1</v>
      </c>
      <c r="H22" s="628">
        <f>'3. BL Demand'!H22</f>
        <v>73.270568855694336</v>
      </c>
      <c r="I22" s="635">
        <f>'3. BL Demand'!I22</f>
        <v>74.216174764585176</v>
      </c>
      <c r="J22" s="635">
        <f>'3. BL Demand'!J22</f>
        <v>74.296158602088553</v>
      </c>
      <c r="K22" s="635">
        <f>'3. BL Demand'!K22</f>
        <v>74.382772619939317</v>
      </c>
      <c r="L22" s="638">
        <f>'3. BL Demand'!L22</f>
        <v>73.926025032937588</v>
      </c>
      <c r="M22" s="638">
        <f>'3. BL Demand'!M22</f>
        <v>72.925251383878077</v>
      </c>
      <c r="N22" s="638">
        <f>'3. BL Demand'!N22</f>
        <v>72.405217683187104</v>
      </c>
      <c r="O22" s="638">
        <f>'3. BL Demand'!O22</f>
        <v>71.381186210365982</v>
      </c>
      <c r="P22" s="638">
        <f>'3. BL Demand'!P22</f>
        <v>70.839511660814381</v>
      </c>
      <c r="Q22" s="638">
        <f>'3. BL Demand'!Q22</f>
        <v>70.80823899559428</v>
      </c>
      <c r="R22" s="638">
        <f>'3. BL Demand'!R22</f>
        <v>70.276953656305736</v>
      </c>
      <c r="S22" s="638">
        <f>'3. BL Demand'!S22</f>
        <v>70.193006766599041</v>
      </c>
      <c r="T22" s="638">
        <f>'3. BL Demand'!T22</f>
        <v>69.592962978123268</v>
      </c>
      <c r="U22" s="638">
        <f>'3. BL Demand'!U22</f>
        <v>68.994555255293221</v>
      </c>
      <c r="V22" s="638">
        <f>'3. BL Demand'!V22</f>
        <v>67.919655685710183</v>
      </c>
      <c r="W22" s="638">
        <f>'3. BL Demand'!W22</f>
        <v>66.827730200437784</v>
      </c>
      <c r="X22" s="638">
        <f>'3. BL Demand'!X22</f>
        <v>65.729966134362826</v>
      </c>
      <c r="Y22" s="638">
        <f>'3. BL Demand'!Y22</f>
        <v>64.637529338311808</v>
      </c>
      <c r="Z22" s="638">
        <f>'3. BL Demand'!Z22</f>
        <v>63.543126461285013</v>
      </c>
      <c r="AA22" s="638">
        <f>'3. BL Demand'!AA22</f>
        <v>62.44914609312621</v>
      </c>
      <c r="AB22" s="638">
        <f>'3. BL Demand'!AB22</f>
        <v>61.34625947820863</v>
      </c>
      <c r="AC22" s="638">
        <f>'3. BL Demand'!AC22</f>
        <v>60.237186518213107</v>
      </c>
      <c r="AD22" s="638">
        <f>'3. BL Demand'!AD22</f>
        <v>59.122306589983445</v>
      </c>
      <c r="AE22" s="638">
        <f>'3. BL Demand'!AE22</f>
        <v>58.003094987307129</v>
      </c>
      <c r="AF22" s="638">
        <f>'3. BL Demand'!AF22</f>
        <v>56.879165386904504</v>
      </c>
      <c r="AG22" s="638">
        <f>'3. BL Demand'!AG22</f>
        <v>55.751939105115532</v>
      </c>
      <c r="AH22" s="638">
        <f>'3. BL Demand'!AH22</f>
        <v>54.62275012697323</v>
      </c>
      <c r="AI22" s="638">
        <f>'3. BL Demand'!AI22</f>
        <v>53.492426482284039</v>
      </c>
      <c r="AJ22" s="639">
        <f>'3. BL Demand'!AJ22</f>
        <v>52.361726903066547</v>
      </c>
      <c r="AK22" s="639">
        <f>'3. BL Demand'!AK22</f>
        <v>51.229567617535714</v>
      </c>
      <c r="AL22" s="639">
        <f>'3. BL Demand'!AL22</f>
        <v>50.105028847906027</v>
      </c>
      <c r="AM22" s="639">
        <f>'3. BL Demand'!AM22</f>
        <v>48.977961306082349</v>
      </c>
      <c r="AN22" s="639">
        <f>'3. BL Demand'!AN22</f>
        <v>47.85167709228385</v>
      </c>
      <c r="AO22" s="639">
        <f>'3. BL Demand'!AO22</f>
        <v>46.726675186283146</v>
      </c>
    </row>
    <row r="23" spans="1:41" x14ac:dyDescent="0.2">
      <c r="A23" s="340"/>
      <c r="B23" s="972"/>
      <c r="C23" s="292" t="s">
        <v>682</v>
      </c>
      <c r="D23" s="562" t="s">
        <v>236</v>
      </c>
      <c r="E23" s="637" t="s">
        <v>672</v>
      </c>
      <c r="F23" s="558" t="s">
        <v>215</v>
      </c>
      <c r="G23" s="558">
        <v>1</v>
      </c>
      <c r="H23" s="628">
        <f>'3. BL Demand'!H23</f>
        <v>20.230863910376115</v>
      </c>
      <c r="I23" s="635">
        <f>'3. BL Demand'!I23</f>
        <v>20.491956798753922</v>
      </c>
      <c r="J23" s="635">
        <f>'3. BL Demand'!J23</f>
        <v>20.51404127491989</v>
      </c>
      <c r="K23" s="635">
        <f>'3. BL Demand'!K23</f>
        <v>20.537956421686673</v>
      </c>
      <c r="L23" s="638">
        <f>'3. BL Demand'!L23</f>
        <v>20.411843052862917</v>
      </c>
      <c r="M23" s="638">
        <f>'3. BL Demand'!M23</f>
        <v>20.135517704016657</v>
      </c>
      <c r="N23" s="638">
        <f>'3. BL Demand'!N23</f>
        <v>19.991930296524178</v>
      </c>
      <c r="O23" s="638">
        <f>'3. BL Demand'!O23</f>
        <v>19.709183189600687</v>
      </c>
      <c r="P23" s="638">
        <f>'3. BL Demand'!P23</f>
        <v>19.559620489776755</v>
      </c>
      <c r="Q23" s="638">
        <f>'3. BL Demand'!Q23</f>
        <v>19.55098573991657</v>
      </c>
      <c r="R23" s="638">
        <f>'3. BL Demand'!R23</f>
        <v>19.404291622966376</v>
      </c>
      <c r="S23" s="638">
        <f>'3. BL Demand'!S23</f>
        <v>19.381112901579616</v>
      </c>
      <c r="T23" s="638">
        <f>'3. BL Demand'!T23</f>
        <v>19.215433769910415</v>
      </c>
      <c r="U23" s="638">
        <f>'3. BL Demand'!U23</f>
        <v>19.050206375165654</v>
      </c>
      <c r="V23" s="638">
        <f>'3. BL Demand'!V23</f>
        <v>18.753413989775758</v>
      </c>
      <c r="W23" s="638">
        <f>'3. BL Demand'!W23</f>
        <v>18.451920549260446</v>
      </c>
      <c r="X23" s="638">
        <f>'3. BL Demand'!X23</f>
        <v>18.148815008068272</v>
      </c>
      <c r="Y23" s="638">
        <f>'3. BL Demand'!Y23</f>
        <v>17.84718038864662</v>
      </c>
      <c r="Z23" s="638">
        <f>'3. BL Demand'!Z23</f>
        <v>17.545002911195077</v>
      </c>
      <c r="AA23" s="638">
        <f>'3. BL Demand'!AA23</f>
        <v>17.242942093400242</v>
      </c>
      <c r="AB23" s="638">
        <f>'3. BL Demand'!AB23</f>
        <v>16.938422156358168</v>
      </c>
      <c r="AC23" s="638">
        <f>'3. BL Demand'!AC23</f>
        <v>16.632194096841694</v>
      </c>
      <c r="AD23" s="638">
        <f>'3. BL Demand'!AD23</f>
        <v>16.324362665249481</v>
      </c>
      <c r="AE23" s="638">
        <f>'3. BL Demand'!AE23</f>
        <v>16.015335207509214</v>
      </c>
      <c r="AF23" s="638">
        <f>'3. BL Demand'!AF23</f>
        <v>15.705005055229773</v>
      </c>
      <c r="AG23" s="638">
        <f>'3. BL Demand'!AG23</f>
        <v>15.393764650532141</v>
      </c>
      <c r="AH23" s="638">
        <f>'3. BL Demand'!AH23</f>
        <v>15.081982322338598</v>
      </c>
      <c r="AI23" s="638">
        <f>'3. BL Demand'!AI23</f>
        <v>14.769886699395851</v>
      </c>
      <c r="AJ23" s="639">
        <f>'3. BL Demand'!AJ23</f>
        <v>14.457687276518151</v>
      </c>
      <c r="AK23" s="639">
        <f>'3. BL Demand'!AK23</f>
        <v>14.145084811597302</v>
      </c>
      <c r="AL23" s="639">
        <f>'3. BL Demand'!AL23</f>
        <v>13.834586460545507</v>
      </c>
      <c r="AM23" s="639">
        <f>'3. BL Demand'!AM23</f>
        <v>13.523389885815149</v>
      </c>
      <c r="AN23" s="639">
        <f>'3. BL Demand'!AN23</f>
        <v>13.212409597145102</v>
      </c>
      <c r="AO23" s="639">
        <f>'3. BL Demand'!AO23</f>
        <v>12.901783368706242</v>
      </c>
    </row>
    <row r="24" spans="1:41" x14ac:dyDescent="0.2">
      <c r="A24" s="340"/>
      <c r="B24" s="972"/>
      <c r="C24" s="292" t="s">
        <v>683</v>
      </c>
      <c r="D24" s="562" t="s">
        <v>238</v>
      </c>
      <c r="E24" s="637" t="s">
        <v>672</v>
      </c>
      <c r="F24" s="558" t="s">
        <v>215</v>
      </c>
      <c r="G24" s="558">
        <v>1</v>
      </c>
      <c r="H24" s="628">
        <f>'3. BL Demand'!H24</f>
        <v>16.171743589808667</v>
      </c>
      <c r="I24" s="635">
        <f>'3. BL Demand'!I24</f>
        <v>16.380450803829461</v>
      </c>
      <c r="J24" s="635">
        <f>'3. BL Demand'!J24</f>
        <v>16.398104250931546</v>
      </c>
      <c r="K24" s="635">
        <f>'3. BL Demand'!K24</f>
        <v>16.417221062904495</v>
      </c>
      <c r="L24" s="638">
        <f>'3. BL Demand'!L24</f>
        <v>16.316411079064967</v>
      </c>
      <c r="M24" s="638">
        <f>'3. BL Demand'!M24</f>
        <v>16.095527645282672</v>
      </c>
      <c r="N24" s="638">
        <f>'3. BL Demand'!N24</f>
        <v>15.980749613707721</v>
      </c>
      <c r="O24" s="638">
        <f>'3. BL Demand'!O24</f>
        <v>15.754732883320752</v>
      </c>
      <c r="P24" s="638">
        <f>'3. BL Demand'!P24</f>
        <v>15.635178442004401</v>
      </c>
      <c r="Q24" s="638">
        <f>'3. BL Demand'!Q24</f>
        <v>15.62827616826465</v>
      </c>
      <c r="R24" s="638">
        <f>'3. BL Demand'!R24</f>
        <v>15.511014757384652</v>
      </c>
      <c r="S24" s="638">
        <f>'3. BL Demand'!S24</f>
        <v>15.49248661441128</v>
      </c>
      <c r="T24" s="638">
        <f>'3. BL Demand'!T24</f>
        <v>15.360049341964288</v>
      </c>
      <c r="U24" s="638">
        <f>'3. BL Demand'!U24</f>
        <v>15.227973169950008</v>
      </c>
      <c r="V24" s="638">
        <f>'3. BL Demand'!V24</f>
        <v>14.99072920561928</v>
      </c>
      <c r="W24" s="638">
        <f>'3. BL Demand'!W24</f>
        <v>14.749727405813676</v>
      </c>
      <c r="X24" s="638">
        <f>'3. BL Demand'!X24</f>
        <v>14.507436957193933</v>
      </c>
      <c r="Y24" s="638">
        <f>'3. BL Demand'!Y24</f>
        <v>14.266322304616262</v>
      </c>
      <c r="Z24" s="638">
        <f>'3. BL Demand'!Z24</f>
        <v>14.024773713038064</v>
      </c>
      <c r="AA24" s="638">
        <f>'3. BL Demand'!AA24</f>
        <v>13.783318374524287</v>
      </c>
      <c r="AB24" s="638">
        <f>'3. BL Demand'!AB24</f>
        <v>13.539897314422976</v>
      </c>
      <c r="AC24" s="638">
        <f>'3. BL Demand'!AC24</f>
        <v>13.295110849522429</v>
      </c>
      <c r="AD24" s="638">
        <f>'3. BL Demand'!AD24</f>
        <v>13.049042713102422</v>
      </c>
      <c r="AE24" s="638">
        <f>'3. BL Demand'!AE24</f>
        <v>12.802018521208032</v>
      </c>
      <c r="AF24" s="638">
        <f>'3. BL Demand'!AF24</f>
        <v>12.553953007393002</v>
      </c>
      <c r="AG24" s="638">
        <f>'3. BL Demand'!AG24</f>
        <v>12.30515987419532</v>
      </c>
      <c r="AH24" s="638">
        <f>'3. BL Demand'!AH24</f>
        <v>12.055933549026204</v>
      </c>
      <c r="AI24" s="638">
        <f>'3. BL Demand'!AI24</f>
        <v>11.806456788563043</v>
      </c>
      <c r="AJ24" s="639">
        <f>'3. BL Demand'!AJ24</f>
        <v>11.556897054582777</v>
      </c>
      <c r="AK24" s="639">
        <f>'3. BL Demand'!AK24</f>
        <v>11.307015144910629</v>
      </c>
      <c r="AL24" s="639">
        <f>'3. BL Demand'!AL24</f>
        <v>11.058815179723148</v>
      </c>
      <c r="AM24" s="639">
        <f>'3. BL Demand'!AM24</f>
        <v>10.810057082448569</v>
      </c>
      <c r="AN24" s="639">
        <f>'3. BL Demand'!AN24</f>
        <v>10.561471875601455</v>
      </c>
      <c r="AO24" s="639">
        <f>'3. BL Demand'!AO24</f>
        <v>10.313169690344495</v>
      </c>
    </row>
    <row r="25" spans="1:41" x14ac:dyDescent="0.2">
      <c r="A25" s="340"/>
      <c r="B25" s="972"/>
      <c r="C25" s="292" t="s">
        <v>684</v>
      </c>
      <c r="D25" s="562" t="s">
        <v>240</v>
      </c>
      <c r="E25" s="637" t="s">
        <v>672</v>
      </c>
      <c r="F25" s="558" t="s">
        <v>215</v>
      </c>
      <c r="G25" s="558">
        <v>1</v>
      </c>
      <c r="H25" s="628">
        <f>'3. BL Demand'!H25</f>
        <v>21.583327167467782</v>
      </c>
      <c r="I25" s="635">
        <f>'3. BL Demand'!I25</f>
        <v>21.861874502664232</v>
      </c>
      <c r="J25" s="635">
        <f>'3. BL Demand'!J25</f>
        <v>21.885435358815695</v>
      </c>
      <c r="K25" s="635">
        <f>'3. BL Demand'!K25</f>
        <v>21.910949268612733</v>
      </c>
      <c r="L25" s="638">
        <f>'3. BL Demand'!L25</f>
        <v>21.776405034042572</v>
      </c>
      <c r="M25" s="638">
        <f>'3. BL Demand'!M25</f>
        <v>21.48160692580387</v>
      </c>
      <c r="N25" s="638">
        <f>'3. BL Demand'!N25</f>
        <v>21.328420487163989</v>
      </c>
      <c r="O25" s="638">
        <f>'3. BL Demand'!O25</f>
        <v>21.026771316796392</v>
      </c>
      <c r="P25" s="638">
        <f>'3. BL Demand'!P25</f>
        <v>20.867210128670653</v>
      </c>
      <c r="Q25" s="638">
        <f>'3. BL Demand'!Q25</f>
        <v>20.857998132975993</v>
      </c>
      <c r="R25" s="638">
        <f>'3. BL Demand'!R25</f>
        <v>20.70149729674354</v>
      </c>
      <c r="S25" s="638">
        <f>'3. BL Demand'!S25</f>
        <v>20.676769043455383</v>
      </c>
      <c r="T25" s="638">
        <f>'3. BL Demand'!T25</f>
        <v>20.500014016113013</v>
      </c>
      <c r="U25" s="638">
        <f>'3. BL Demand'!U25</f>
        <v>20.323740924978459</v>
      </c>
      <c r="V25" s="638">
        <f>'3. BL Demand'!V25</f>
        <v>20.007107528448223</v>
      </c>
      <c r="W25" s="638">
        <f>'3. BL Demand'!W25</f>
        <v>19.685458804285236</v>
      </c>
      <c r="X25" s="638">
        <f>'3. BL Demand'!X25</f>
        <v>19.362090208124215</v>
      </c>
      <c r="Y25" s="638">
        <f>'3. BL Demand'!Y25</f>
        <v>19.040290867035615</v>
      </c>
      <c r="Z25" s="638">
        <f>'3. BL Demand'!Z25</f>
        <v>18.717912377052706</v>
      </c>
      <c r="AA25" s="638">
        <f>'3. BL Demand'!AA25</f>
        <v>18.395658345597575</v>
      </c>
      <c r="AB25" s="638">
        <f>'3. BL Demand'!AB25</f>
        <v>18.070780799126371</v>
      </c>
      <c r="AC25" s="638">
        <f>'3. BL Demand'!AC25</f>
        <v>17.744080939660019</v>
      </c>
      <c r="AD25" s="638">
        <f>'3. BL Demand'!AD25</f>
        <v>17.415670520316677</v>
      </c>
      <c r="AE25" s="638">
        <f>'3. BL Demand'!AE25</f>
        <v>17.085984118703436</v>
      </c>
      <c r="AF25" s="638">
        <f>'3. BL Demand'!AF25</f>
        <v>16.75490793548904</v>
      </c>
      <c r="AG25" s="638">
        <f>'3. BL Demand'!AG25</f>
        <v>16.422860648132286</v>
      </c>
      <c r="AH25" s="638">
        <f>'3. BL Demand'!AH25</f>
        <v>16.090235208890181</v>
      </c>
      <c r="AI25" s="638">
        <f>'3. BL Demand'!AI25</f>
        <v>15.757275530680239</v>
      </c>
      <c r="AJ25" s="639">
        <f>'3. BL Demand'!AJ25</f>
        <v>15.424205113355743</v>
      </c>
      <c r="AK25" s="639">
        <f>'3. BL Demand'!AK25</f>
        <v>15.090704710029758</v>
      </c>
      <c r="AL25" s="639">
        <f>'3. BL Demand'!AL25</f>
        <v>14.759449083705615</v>
      </c>
      <c r="AM25" s="639">
        <f>'3. BL Demand'!AM25</f>
        <v>14.427448556414451</v>
      </c>
      <c r="AN25" s="639">
        <f>'3. BL Demand'!AN25</f>
        <v>14.095678774227506</v>
      </c>
      <c r="AO25" s="639">
        <f>'3. BL Demand'!AO25</f>
        <v>13.764286721723316</v>
      </c>
    </row>
    <row r="26" spans="1:41" x14ac:dyDescent="0.2">
      <c r="A26" s="340"/>
      <c r="B26" s="972"/>
      <c r="C26" s="292" t="s">
        <v>685</v>
      </c>
      <c r="D26" s="562" t="s">
        <v>242</v>
      </c>
      <c r="E26" s="637" t="s">
        <v>672</v>
      </c>
      <c r="F26" s="558" t="s">
        <v>215</v>
      </c>
      <c r="G26" s="558">
        <v>1</v>
      </c>
      <c r="H26" s="628">
        <f>'3. BL Demand'!H26</f>
        <v>1.6235533576494965</v>
      </c>
      <c r="I26" s="635">
        <f>'3. BL Demand'!I26</f>
        <v>1.6445064043143389</v>
      </c>
      <c r="J26" s="635">
        <f>'3. BL Demand'!J26</f>
        <v>1.6462787124861515</v>
      </c>
      <c r="K26" s="635">
        <f>'3. BL Demand'!K26</f>
        <v>1.6481979343742477</v>
      </c>
      <c r="L26" s="638">
        <f>'3. BL Demand'!L26</f>
        <v>1.6380771711529953</v>
      </c>
      <c r="M26" s="638">
        <f>'3. BL Demand'!M26</f>
        <v>1.615901699561151</v>
      </c>
      <c r="N26" s="638">
        <f>'3. BL Demand'!N26</f>
        <v>1.6043786218229317</v>
      </c>
      <c r="O26" s="638">
        <f>'3. BL Demand'!O26</f>
        <v>1.5816877957245035</v>
      </c>
      <c r="P26" s="638">
        <f>'3. BL Demand'!P26</f>
        <v>1.5696851929412516</v>
      </c>
      <c r="Q26" s="638">
        <f>'3. BL Demand'!Q26</f>
        <v>1.5689922429421772</v>
      </c>
      <c r="R26" s="638">
        <f>'3. BL Demand'!R26</f>
        <v>1.5572198476961312</v>
      </c>
      <c r="S26" s="638">
        <f>'3. BL Demand'!S26</f>
        <v>1.5553597249104605</v>
      </c>
      <c r="T26" s="638">
        <f>'3. BL Demand'!T26</f>
        <v>1.5420637573380611</v>
      </c>
      <c r="U26" s="638">
        <f>'3. BL Demand'!U26</f>
        <v>1.5288040422462135</v>
      </c>
      <c r="V26" s="638">
        <f>'3. BL Demand'!V26</f>
        <v>1.504986064133206</v>
      </c>
      <c r="W26" s="638">
        <f>'3. BL Demand'!W26</f>
        <v>1.4807908201818647</v>
      </c>
      <c r="X26" s="638">
        <f>'3. BL Demand'!X26</f>
        <v>1.4564662030372493</v>
      </c>
      <c r="Y26" s="638">
        <f>'3. BL Demand'!Y26</f>
        <v>1.4322596292935454</v>
      </c>
      <c r="Z26" s="638">
        <f>'3. BL Demand'!Z26</f>
        <v>1.4080094904810905</v>
      </c>
      <c r="AA26" s="638">
        <f>'3. BL Demand'!AA26</f>
        <v>1.3837687137590626</v>
      </c>
      <c r="AB26" s="638">
        <f>'3. BL Demand'!AB26</f>
        <v>1.3593305894927874</v>
      </c>
      <c r="AC26" s="638">
        <f>'3. BL Demand'!AC26</f>
        <v>1.3347553861580717</v>
      </c>
      <c r="AD26" s="638">
        <f>'3. BL Demand'!AD26</f>
        <v>1.3100515101117669</v>
      </c>
      <c r="AE26" s="638">
        <f>'3. BL Demand'!AE26</f>
        <v>1.2852516513987253</v>
      </c>
      <c r="AF26" s="638">
        <f>'3. BL Demand'!AF26</f>
        <v>1.2603472497406847</v>
      </c>
      <c r="AG26" s="638">
        <f>'3. BL Demand'!AG26</f>
        <v>1.2353697991324653</v>
      </c>
      <c r="AH26" s="638">
        <f>'3. BL Demand'!AH26</f>
        <v>1.2103488584530717</v>
      </c>
      <c r="AI26" s="638">
        <f>'3. BL Demand'!AI26</f>
        <v>1.1853027754592296</v>
      </c>
      <c r="AJ26" s="639">
        <f>'3. BL Demand'!AJ26</f>
        <v>1.1602483623844939</v>
      </c>
      <c r="AK26" s="639">
        <f>'3. BL Demand'!AK26</f>
        <v>1.1351616046572843</v>
      </c>
      <c r="AL26" s="639">
        <f>'3. BL Demand'!AL26</f>
        <v>1.1102437048272022</v>
      </c>
      <c r="AM26" s="639">
        <f>'3. BL Demand'!AM26</f>
        <v>1.0852697716313311</v>
      </c>
      <c r="AN26" s="639">
        <f>'3. BL Demand'!AN26</f>
        <v>1.0603131956754168</v>
      </c>
      <c r="AO26" s="639">
        <f>'3. BL Demand'!AO26</f>
        <v>1.0353850335173367</v>
      </c>
    </row>
    <row r="27" spans="1:41" x14ac:dyDescent="0.2">
      <c r="A27" s="340"/>
      <c r="B27" s="972"/>
      <c r="C27" s="288" t="s">
        <v>686</v>
      </c>
      <c r="D27" s="421" t="s">
        <v>244</v>
      </c>
      <c r="E27" s="422" t="s">
        <v>687</v>
      </c>
      <c r="F27" s="558" t="s">
        <v>215</v>
      </c>
      <c r="G27" s="558">
        <v>1</v>
      </c>
      <c r="H27" s="416">
        <f t="shared" ref="H27:AJ27" si="9">((H9+H10)*1000000)/((H54+H55)*1000)</f>
        <v>149.85167255789966</v>
      </c>
      <c r="I27" s="635">
        <f t="shared" si="9"/>
        <v>153.24548579203955</v>
      </c>
      <c r="J27" s="635">
        <f t="shared" si="9"/>
        <v>153.41847887030684</v>
      </c>
      <c r="K27" s="635">
        <f t="shared" si="9"/>
        <v>153.66255318648334</v>
      </c>
      <c r="L27" s="559">
        <f t="shared" si="9"/>
        <v>152.72246076806638</v>
      </c>
      <c r="M27" s="559">
        <f t="shared" si="9"/>
        <v>150.54242920626155</v>
      </c>
      <c r="N27" s="559">
        <f t="shared" si="9"/>
        <v>149.39350180265359</v>
      </c>
      <c r="O27" s="559">
        <f t="shared" si="9"/>
        <v>147.17616525478516</v>
      </c>
      <c r="P27" s="559">
        <f t="shared" si="9"/>
        <v>145.98422205378031</v>
      </c>
      <c r="Q27" s="559">
        <f t="shared" si="9"/>
        <v>145.9291121407276</v>
      </c>
      <c r="R27" s="559">
        <f t="shared" si="9"/>
        <v>144.82908851571545</v>
      </c>
      <c r="S27" s="559">
        <f t="shared" si="9"/>
        <v>144.77244661649291</v>
      </c>
      <c r="T27" s="559">
        <f t="shared" si="9"/>
        <v>143.61137559765965</v>
      </c>
      <c r="U27" s="559">
        <f t="shared" si="9"/>
        <v>142.52223526228354</v>
      </c>
      <c r="V27" s="559">
        <f t="shared" si="9"/>
        <v>140.40678127292134</v>
      </c>
      <c r="W27" s="559">
        <f t="shared" si="9"/>
        <v>138.2712633142477</v>
      </c>
      <c r="X27" s="559">
        <f t="shared" si="9"/>
        <v>136.15891059595717</v>
      </c>
      <c r="Y27" s="559">
        <f t="shared" si="9"/>
        <v>134.12441156215854</v>
      </c>
      <c r="Z27" s="559">
        <f t="shared" si="9"/>
        <v>132.12654262368935</v>
      </c>
      <c r="AA27" s="559">
        <f t="shared" si="9"/>
        <v>130.14979668074307</v>
      </c>
      <c r="AB27" s="559">
        <f t="shared" si="9"/>
        <v>128.15313012444875</v>
      </c>
      <c r="AC27" s="559">
        <f t="shared" si="9"/>
        <v>126.14440514394607</v>
      </c>
      <c r="AD27" s="559">
        <f t="shared" si="9"/>
        <v>124.12501772269826</v>
      </c>
      <c r="AE27" s="559">
        <f t="shared" si="9"/>
        <v>122.09335171234824</v>
      </c>
      <c r="AF27" s="559">
        <f t="shared" si="9"/>
        <v>120.05768986974812</v>
      </c>
      <c r="AG27" s="559">
        <f t="shared" si="9"/>
        <v>118.00926583412831</v>
      </c>
      <c r="AH27" s="559">
        <f t="shared" si="9"/>
        <v>115.94959071986403</v>
      </c>
      <c r="AI27" s="559">
        <f t="shared" si="9"/>
        <v>113.8838325886274</v>
      </c>
      <c r="AJ27" s="874">
        <f t="shared" si="9"/>
        <v>111.8142040089925</v>
      </c>
      <c r="AK27" s="874">
        <f t="shared" ref="AK27:AO27" si="10">((AK9+AK10)*1000000)/((AK54+AK55)*1000)</f>
        <v>109.73035229262499</v>
      </c>
      <c r="AL27" s="874">
        <f t="shared" si="10"/>
        <v>107.70557108973802</v>
      </c>
      <c r="AM27" s="874">
        <f t="shared" si="10"/>
        <v>105.65037912839686</v>
      </c>
      <c r="AN27" s="874">
        <f t="shared" si="10"/>
        <v>103.58389818938809</v>
      </c>
      <c r="AO27" s="874">
        <f t="shared" si="10"/>
        <v>101.50567870027757</v>
      </c>
    </row>
    <row r="28" spans="1:41" x14ac:dyDescent="0.2">
      <c r="A28" s="340"/>
      <c r="B28" s="972"/>
      <c r="C28" s="288" t="s">
        <v>688</v>
      </c>
      <c r="D28" s="421" t="s">
        <v>247</v>
      </c>
      <c r="E28" s="289" t="s">
        <v>652</v>
      </c>
      <c r="F28" s="423" t="s">
        <v>72</v>
      </c>
      <c r="G28" s="423">
        <v>1</v>
      </c>
      <c r="H28" s="416">
        <f>'3. BL Demand'!H28+'6. Preferred (Scenario Yr)'!H57</f>
        <v>7.6011366649186674E-2</v>
      </c>
      <c r="I28" s="635">
        <f>'3. BL Demand'!I28+'6. Preferred (Scenario Yr)'!I57</f>
        <v>7.6948537617701984E-2</v>
      </c>
      <c r="J28" s="635">
        <f>'3. BL Demand'!J28+'6. Preferred (Scenario Yr)'!J57</f>
        <v>7.7400843462076513E-2</v>
      </c>
      <c r="K28" s="635">
        <f>'3. BL Demand'!K28+'6. Preferred (Scenario Yr)'!K57</f>
        <v>7.7793369911972679E-2</v>
      </c>
      <c r="L28" s="559">
        <f>'3. BL Demand'!L28+'6. Preferred (Scenario Yr)'!L57</f>
        <v>7.7965594352673348E-2</v>
      </c>
      <c r="M28" s="559">
        <f>'3. BL Demand'!M28+'6. Preferred (Scenario Yr)'!M57</f>
        <v>7.7977350502877074E-2</v>
      </c>
      <c r="N28" s="559">
        <f>'3. BL Demand'!N28+'6. Preferred (Scenario Yr)'!N57</f>
        <v>7.7987636222773674E-2</v>
      </c>
      <c r="O28" s="559">
        <f>'3. BL Demand'!O28+'6. Preferred (Scenario Yr)'!O57</f>
        <v>7.8001167501865004E-2</v>
      </c>
      <c r="P28" s="559">
        <f>'3. BL Demand'!P28+'6. Preferred (Scenario Yr)'!P57</f>
        <v>7.8050393981051819E-2</v>
      </c>
      <c r="Q28" s="559">
        <f>'3. BL Demand'!Q28+'6. Preferred (Scenario Yr)'!Q57</f>
        <v>7.8190070774987991E-2</v>
      </c>
      <c r="R28" s="559">
        <f>'3. BL Demand'!R28+'6. Preferred (Scenario Yr)'!R57</f>
        <v>7.834692678823213E-2</v>
      </c>
      <c r="S28" s="559">
        <f>'3. BL Demand'!S28+'6. Preferred (Scenario Yr)'!S57</f>
        <v>7.8502809437100168E-2</v>
      </c>
      <c r="T28" s="559">
        <f>'3. BL Demand'!T28+'6. Preferred (Scenario Yr)'!T57</f>
        <v>7.868888963207929E-2</v>
      </c>
      <c r="U28" s="559">
        <f>'3. BL Demand'!U28+'6. Preferred (Scenario Yr)'!U57</f>
        <v>7.8981898558727531E-2</v>
      </c>
      <c r="V28" s="559">
        <f>'3. BL Demand'!V28+'6. Preferred (Scenario Yr)'!V57</f>
        <v>7.9336762559454516E-2</v>
      </c>
      <c r="W28" s="559">
        <f>'3. BL Demand'!W28+'6. Preferred (Scenario Yr)'!W57</f>
        <v>7.9715122141205325E-2</v>
      </c>
      <c r="X28" s="559">
        <f>'3. BL Demand'!X28+'6. Preferred (Scenario Yr)'!X57</f>
        <v>8.0151178397998415E-2</v>
      </c>
      <c r="Y28" s="559">
        <f>'3. BL Demand'!Y28+'6. Preferred (Scenario Yr)'!Y57</f>
        <v>8.0674225310468473E-2</v>
      </c>
      <c r="Z28" s="559">
        <f>'3. BL Demand'!Z28+'6. Preferred (Scenario Yr)'!Z57</f>
        <v>8.1253808792157045E-2</v>
      </c>
      <c r="AA28" s="559">
        <f>'3. BL Demand'!AA28+'6. Preferred (Scenario Yr)'!AA57</f>
        <v>8.1859617256991868E-2</v>
      </c>
      <c r="AB28" s="559">
        <f>'3. BL Demand'!AB28+'6. Preferred (Scenario Yr)'!AB57</f>
        <v>8.2465430538074286E-2</v>
      </c>
      <c r="AC28" s="559">
        <f>'3. BL Demand'!AC28+'6. Preferred (Scenario Yr)'!AC57</f>
        <v>8.3071258283124741E-2</v>
      </c>
      <c r="AD28" s="559">
        <f>'3. BL Demand'!AD28+'6. Preferred (Scenario Yr)'!AD57</f>
        <v>8.3677121860903134E-2</v>
      </c>
      <c r="AE28" s="559">
        <f>'3. BL Demand'!AE28+'6. Preferred (Scenario Yr)'!AE57</f>
        <v>8.4284600453039038E-2</v>
      </c>
      <c r="AF28" s="559">
        <f>'3. BL Demand'!AF28+'6. Preferred (Scenario Yr)'!AF57</f>
        <v>8.4896901860904442E-2</v>
      </c>
      <c r="AG28" s="559">
        <f>'3. BL Demand'!AG28+'6. Preferred (Scenario Yr)'!AG57</f>
        <v>8.550934585299455E-2</v>
      </c>
      <c r="AH28" s="559">
        <f>'3. BL Demand'!AH28+'6. Preferred (Scenario Yr)'!AH57</f>
        <v>8.6122934104481755E-2</v>
      </c>
      <c r="AI28" s="559">
        <f>'3. BL Demand'!AI28+'6. Preferred (Scenario Yr)'!AI57</f>
        <v>8.6741711431374824E-2</v>
      </c>
      <c r="AJ28" s="874">
        <f>'3. BL Demand'!AJ28+'6. Preferred (Scenario Yr)'!AJ57</f>
        <v>8.7366396460568707E-2</v>
      </c>
      <c r="AK28" s="874">
        <f>'3. BL Demand'!AK28+'6. Preferred (Scenario Yr)'!AK57</f>
        <v>8.800910881945738E-2</v>
      </c>
      <c r="AL28" s="874">
        <f>'3. BL Demand'!AL28+'6. Preferred (Scenario Yr)'!AL57</f>
        <v>8.870390671710171E-2</v>
      </c>
      <c r="AM28" s="874">
        <f>'3. BL Demand'!AM28+'6. Preferred (Scenario Yr)'!AM57</f>
        <v>8.9398790849337925E-2</v>
      </c>
      <c r="AN28" s="874">
        <f>'3. BL Demand'!AN28+'6. Preferred (Scenario Yr)'!AN57</f>
        <v>9.0093776739078285E-2</v>
      </c>
      <c r="AO28" s="874">
        <f>'3. BL Demand'!AO28+'6. Preferred (Scenario Yr)'!AO57</f>
        <v>9.0788869114374934E-2</v>
      </c>
    </row>
    <row r="29" spans="1:41" ht="15.75" thickBot="1" x14ac:dyDescent="0.25">
      <c r="A29" s="340"/>
      <c r="B29" s="973"/>
      <c r="C29" s="322" t="s">
        <v>689</v>
      </c>
      <c r="D29" s="418" t="s">
        <v>249</v>
      </c>
      <c r="E29" s="323" t="s">
        <v>652</v>
      </c>
      <c r="F29" s="324" t="s">
        <v>72</v>
      </c>
      <c r="G29" s="324">
        <v>1</v>
      </c>
      <c r="H29" s="308">
        <f>'3. BL Demand'!H29+'6. Preferred (Scenario Yr)'!H34</f>
        <v>8.7721160488996475E-2</v>
      </c>
      <c r="I29" s="871">
        <f>'3. BL Demand'!I29+'6. Preferred (Scenario Yr)'!I34</f>
        <v>8.8802705638870952E-2</v>
      </c>
      <c r="J29" s="871">
        <f>'3. BL Demand'!J29+'6. Preferred (Scenario Yr)'!J34</f>
        <v>8.9324690643398083E-2</v>
      </c>
      <c r="K29" s="871">
        <f>'3. BL Demand'!K29+'6. Preferred (Scenario Yr)'!K34</f>
        <v>8.9777687046770707E-2</v>
      </c>
      <c r="L29" s="872">
        <f>'3. BL Demand'!L29+'6. Preferred (Scenario Yr)'!L34</f>
        <v>8.9976443212707799E-2</v>
      </c>
      <c r="M29" s="872">
        <f>'3. BL Demand'!M29+'6. Preferred (Scenario Yr)'!M34</f>
        <v>8.999001043540375E-2</v>
      </c>
      <c r="N29" s="872">
        <f>'3. BL Demand'!N29+'6. Preferred (Scenario Yr)'!N34</f>
        <v>9.0001880703306683E-2</v>
      </c>
      <c r="O29" s="872">
        <f>'3. BL Demand'!O29+'6. Preferred (Scenario Yr)'!O34</f>
        <v>9.0017496519165768E-2</v>
      </c>
      <c r="P29" s="872">
        <f>'3. BL Demand'!P29+'6. Preferred (Scenario Yr)'!P34</f>
        <v>9.0074306494718329E-2</v>
      </c>
      <c r="Q29" s="872">
        <f>'3. BL Demand'!Q29+'6. Preferred (Scenario Yr)'!Q34</f>
        <v>9.0235500944938027E-2</v>
      </c>
      <c r="R29" s="872">
        <f>'3. BL Demand'!R29+'6. Preferred (Scenario Yr)'!R34</f>
        <v>9.0416521128076632E-2</v>
      </c>
      <c r="S29" s="872">
        <f>'3. BL Demand'!S29+'6. Preferred (Scenario Yr)'!S34</f>
        <v>9.0596417996947759E-2</v>
      </c>
      <c r="T29" s="872">
        <f>'3. BL Demand'!T29+'6. Preferred (Scenario Yr)'!T34</f>
        <v>9.0811164440370129E-2</v>
      </c>
      <c r="U29" s="872">
        <f>'3. BL Demand'!U29+'6. Preferred (Scenario Yr)'!U34</f>
        <v>9.1149312328143897E-2</v>
      </c>
      <c r="V29" s="872">
        <f>'3. BL Demand'!V29+'6. Preferred (Scenario Yr)'!V34</f>
        <v>9.1558844261745445E-2</v>
      </c>
      <c r="W29" s="872">
        <f>'3. BL Demand'!W29+'6. Preferred (Scenario Yr)'!W34</f>
        <v>9.1995491345680871E-2</v>
      </c>
      <c r="X29" s="872">
        <f>'3. BL Demand'!X29+'6. Preferred (Scenario Yr)'!X34</f>
        <v>9.2498723461752641E-2</v>
      </c>
      <c r="Y29" s="872">
        <f>'3. BL Demand'!Y29+'6. Preferred (Scenario Yr)'!Y34</f>
        <v>9.3102347421887707E-2</v>
      </c>
      <c r="Z29" s="872">
        <f>'3. BL Demand'!Z29+'6. Preferred (Scenario Yr)'!Z34</f>
        <v>9.3771217590327416E-2</v>
      </c>
      <c r="AA29" s="872">
        <f>'3. BL Demand'!AA29+'6. Preferred (Scenario Yr)'!AA34</f>
        <v>9.4470352784339032E-2</v>
      </c>
      <c r="AB29" s="872">
        <f>'3. BL Demand'!AB29+'6. Preferred (Scenario Yr)'!AB34</f>
        <v>9.5169493536556599E-2</v>
      </c>
      <c r="AC29" s="872">
        <f>'3. BL Demand'!AC29+'6. Preferred (Scenario Yr)'!AC34</f>
        <v>9.5868650980962672E-2</v>
      </c>
      <c r="AD29" s="872">
        <f>'3. BL Demand'!AD29+'6. Preferred (Scenario Yr)'!AD34</f>
        <v>9.6567849778242856E-2</v>
      </c>
      <c r="AE29" s="872">
        <f>'3. BL Demand'!AE29+'6. Preferred (Scenario Yr)'!AE34</f>
        <v>9.7268912388001283E-2</v>
      </c>
      <c r="AF29" s="872">
        <f>'3. BL Demand'!AF29+'6. Preferred (Scenario Yr)'!AF34</f>
        <v>9.7975540783658138E-2</v>
      </c>
      <c r="AG29" s="872">
        <f>'3. BL Demand'!AG29+'6. Preferred (Scenario Yr)'!AG34</f>
        <v>9.8682333729094976E-2</v>
      </c>
      <c r="AH29" s="872">
        <f>'3. BL Demand'!AH29+'6. Preferred (Scenario Yr)'!AH34</f>
        <v>9.9390447210744221E-2</v>
      </c>
      <c r="AI29" s="872">
        <f>'3. BL Demand'!AI29+'6. Preferred (Scenario Yr)'!AI34</f>
        <v>0.10010454916144135</v>
      </c>
      <c r="AJ29" s="875">
        <f>'3. BL Demand'!AJ29+'6. Preferred (Scenario Yr)'!AJ34</f>
        <v>0.10082546891485006</v>
      </c>
      <c r="AK29" s="875">
        <f>'3. BL Demand'!AK29+'6. Preferred (Scenario Yr)'!AK34</f>
        <v>0.10156719316567876</v>
      </c>
      <c r="AL29" s="875">
        <f>'3. BL Demand'!AL29+'6. Preferred (Scenario Yr)'!AL34</f>
        <v>0.10236902689888829</v>
      </c>
      <c r="AM29" s="875">
        <f>'3. BL Demand'!AM29+'6. Preferred (Scenario Yr)'!AM34</f>
        <v>0.10317096015140405</v>
      </c>
      <c r="AN29" s="875">
        <f>'3. BL Demand'!AN29+'6. Preferred (Scenario Yr)'!AN34</f>
        <v>0.10397301083749252</v>
      </c>
      <c r="AO29" s="875">
        <f>'3. BL Demand'!AO29+'6. Preferred (Scenario Yr)'!AO34</f>
        <v>0.10477518441357737</v>
      </c>
    </row>
    <row r="30" spans="1:41" x14ac:dyDescent="0.2">
      <c r="A30" s="340"/>
      <c r="B30" s="974" t="s">
        <v>250</v>
      </c>
      <c r="C30" s="286" t="s">
        <v>690</v>
      </c>
      <c r="D30" s="640" t="s">
        <v>252</v>
      </c>
      <c r="E30" s="289" t="s">
        <v>652</v>
      </c>
      <c r="F30" s="423" t="s">
        <v>72</v>
      </c>
      <c r="G30" s="423">
        <v>2</v>
      </c>
      <c r="H30" s="412">
        <f>'3. BL Demand'!H30+'6. Preferred (Scenario Yr)'!H60</f>
        <v>2.2357702246079147E-2</v>
      </c>
      <c r="I30" s="539">
        <f>'3. BL Demand'!I30+'6. Preferred (Scenario Yr)'!I60</f>
        <v>2.2543878975014836E-2</v>
      </c>
      <c r="J30" s="539">
        <f>'3. BL Demand'!J30+'6. Preferred (Scenario Yr)'!J60</f>
        <v>2.2630258594987566E-2</v>
      </c>
      <c r="K30" s="539">
        <f>'3. BL Demand'!K30+'6. Preferred (Scenario Yr)'!K60</f>
        <v>2.2712729981667682E-2</v>
      </c>
      <c r="L30" s="581">
        <f>'3. BL Demand'!L30+'6. Preferred (Scenario Yr)'!L60</f>
        <v>2.2791643955832493E-2</v>
      </c>
      <c r="M30" s="581">
        <f>'3. BL Demand'!M30+'6. Preferred (Scenario Yr)'!M60</f>
        <v>2.2867305614797835E-2</v>
      </c>
      <c r="N30" s="581">
        <f>'3. BL Demand'!N30+'6. Preferred (Scenario Yr)'!N60</f>
        <v>2.2939981988925325E-2</v>
      </c>
      <c r="O30" s="581">
        <f>'3. BL Demand'!O30+'6. Preferred (Scenario Yr)'!O60</f>
        <v>2.3009908155002076E-2</v>
      </c>
      <c r="P30" s="581">
        <f>'3. BL Demand'!P30+'6. Preferred (Scenario Yr)'!P60</f>
        <v>2.3077292165986498E-2</v>
      </c>
      <c r="Q30" s="581">
        <f>'3. BL Demand'!Q30+'6. Preferred (Scenario Yr)'!Q60</f>
        <v>2.3142319062421757E-2</v>
      </c>
      <c r="R30" s="581">
        <f>'3. BL Demand'!R30+'6. Preferred (Scenario Yr)'!R60</f>
        <v>2.320515416384299E-2</v>
      </c>
      <c r="S30" s="581">
        <f>'3. BL Demand'!S30+'6. Preferred (Scenario Yr)'!S60</f>
        <v>2.3265945790199933E-2</v>
      </c>
      <c r="T30" s="581">
        <f>'3. BL Demand'!T30+'6. Preferred (Scenario Yr)'!T60</f>
        <v>2.3324827528019836E-2</v>
      </c>
      <c r="U30" s="581">
        <f>'3. BL Demand'!U30+'6. Preferred (Scenario Yr)'!U60</f>
        <v>2.3381920129931257E-2</v>
      </c>
      <c r="V30" s="581">
        <f>'3. BL Demand'!V30+'6. Preferred (Scenario Yr)'!V60</f>
        <v>2.3437333116646673E-2</v>
      </c>
      <c r="W30" s="581">
        <f>'3. BL Demand'!W30+'6. Preferred (Scenario Yr)'!W60</f>
        <v>2.3491166135749617E-2</v>
      </c>
      <c r="X30" s="581">
        <f>'3. BL Demand'!X30+'6. Preferred (Scenario Yr)'!X60</f>
        <v>2.3543510120376671E-2</v>
      </c>
      <c r="Y30" s="581">
        <f>'3. BL Demand'!Y30+'6. Preferred (Scenario Yr)'!Y60</f>
        <v>2.3594448282219661E-2</v>
      </c>
      <c r="Z30" s="581">
        <f>'3. BL Demand'!Z30+'6. Preferred (Scenario Yr)'!Z60</f>
        <v>2.3644056966546499E-2</v>
      </c>
      <c r="AA30" s="581">
        <f>'3. BL Demand'!AA30+'6. Preferred (Scenario Yr)'!AA60</f>
        <v>2.3692406391674692E-2</v>
      </c>
      <c r="AB30" s="581">
        <f>'3. BL Demand'!AB30+'6. Preferred (Scenario Yr)'!AB60</f>
        <v>2.3739561291182678E-2</v>
      </c>
      <c r="AC30" s="581">
        <f>'3. BL Demand'!AC30+'6. Preferred (Scenario Yr)'!AC60</f>
        <v>2.3785581473849435E-2</v>
      </c>
      <c r="AD30" s="581">
        <f>'3. BL Demand'!AD30+'6. Preferred (Scenario Yr)'!AD60</f>
        <v>2.3830522313681261E-2</v>
      </c>
      <c r="AE30" s="581">
        <f>'3. BL Demand'!AE30+'6. Preferred (Scenario Yr)'!AE60</f>
        <v>2.387443518026788E-2</v>
      </c>
      <c r="AF30" s="581">
        <f>'3. BL Demand'!AF30+'6. Preferred (Scenario Yr)'!AF60</f>
        <v>2.3917367817998917E-2</v>
      </c>
      <c r="AG30" s="581">
        <f>'3. BL Demand'!AG30+'6. Preferred (Scenario Yr)'!AG60</f>
        <v>2.3959364681279564E-2</v>
      </c>
      <c r="AH30" s="581">
        <f>'3. BL Demand'!AH30+'6. Preferred (Scenario Yr)'!AH60</f>
        <v>2.4000467231746338E-2</v>
      </c>
      <c r="AI30" s="581">
        <f>'3. BL Demand'!AI30+'6. Preferred (Scenario Yr)'!AI60</f>
        <v>2.4040714202548896E-2</v>
      </c>
      <c r="AJ30" s="876">
        <f>'3. BL Demand'!AJ30+'6. Preferred (Scenario Yr)'!AJ60</f>
        <v>2.4080141833991625E-2</v>
      </c>
      <c r="AK30" s="876">
        <f>'3. BL Demand'!AK30+'6. Preferred (Scenario Yr)'!AK60</f>
        <v>2.4118784084188789E-2</v>
      </c>
      <c r="AL30" s="876">
        <f>'3. BL Demand'!AL30+'6. Preferred (Scenario Yr)'!AL60</f>
        <v>2.415667281785348E-2</v>
      </c>
      <c r="AM30" s="876">
        <f>'3. BL Demand'!AM30+'6. Preferred (Scenario Yr)'!AM60</f>
        <v>2.4193837975894705E-2</v>
      </c>
      <c r="AN30" s="876">
        <f>'3. BL Demand'!AN30+'6. Preferred (Scenario Yr)'!AN60</f>
        <v>2.4230307728122305E-2</v>
      </c>
      <c r="AO30" s="876">
        <f>'3. BL Demand'!AO30+'6. Preferred (Scenario Yr)'!AO60</f>
        <v>2.4266108611043776E-2</v>
      </c>
    </row>
    <row r="31" spans="1:41" x14ac:dyDescent="0.2">
      <c r="A31" s="340"/>
      <c r="B31" s="975"/>
      <c r="C31" s="288" t="s">
        <v>691</v>
      </c>
      <c r="D31" s="640" t="s">
        <v>254</v>
      </c>
      <c r="E31" s="289" t="s">
        <v>652</v>
      </c>
      <c r="F31" s="423" t="s">
        <v>72</v>
      </c>
      <c r="G31" s="423">
        <v>2</v>
      </c>
      <c r="H31" s="416">
        <f>'3. BL Demand'!H31+'6. Preferred (Scenario Yr)'!H63</f>
        <v>2.2243805853670992E-3</v>
      </c>
      <c r="I31" s="539">
        <f>'3. BL Demand'!I31+'6. Preferred (Scenario Yr)'!I63</f>
        <v>2.0884312084943546E-3</v>
      </c>
      <c r="J31" s="539">
        <f>'3. BL Demand'!J31+'6. Preferred (Scenario Yr)'!J63</f>
        <v>2.023604860082984E-3</v>
      </c>
      <c r="K31" s="539">
        <f>'3. BL Demand'!K31+'6. Preferred (Scenario Yr)'!K63</f>
        <v>1.9607907663397386E-3</v>
      </c>
      <c r="L31" s="417">
        <f>'3. BL Demand'!L31+'6. Preferred (Scenario Yr)'!L63</f>
        <v>1.8999264654886801E-3</v>
      </c>
      <c r="M31" s="417">
        <f>'3. BL Demand'!M31+'6. Preferred (Scenario Yr)'!M63</f>
        <v>1.8409514346105747E-3</v>
      </c>
      <c r="N31" s="417">
        <f>'3. BL Demand'!N31+'6. Preferred (Scenario Yr)'!N63</f>
        <v>1.7838070294594378E-3</v>
      </c>
      <c r="O31" s="417">
        <f>'3. BL Demand'!O31+'6. Preferred (Scenario Yr)'!O63</f>
        <v>1.7284364261472231E-3</v>
      </c>
      <c r="P31" s="417">
        <f>'3. BL Demand'!P31+'6. Preferred (Scenario Yr)'!P63</f>
        <v>1.6747845646386478E-3</v>
      </c>
      <c r="Q31" s="417">
        <f>'3. BL Demand'!Q31+'6. Preferred (Scenario Yr)'!Q63</f>
        <v>1.6227980939999883E-3</v>
      </c>
      <c r="R31" s="417">
        <f>'3. BL Demand'!R31+'6. Preferred (Scenario Yr)'!R63</f>
        <v>1.5724253193473837E-3</v>
      </c>
      <c r="S31" s="417">
        <f>'3. BL Demand'!S31+'6. Preferred (Scenario Yr)'!S63</f>
        <v>1.5236161504419044E-3</v>
      </c>
      <c r="T31" s="417">
        <f>'3. BL Demand'!T31+'6. Preferred (Scenario Yr)'!T63</f>
        <v>1.4763220518802637E-3</v>
      </c>
      <c r="U31" s="417">
        <f>'3. BL Demand'!U31+'6. Preferred (Scenario Yr)'!U63</f>
        <v>1.4304959948316441E-3</v>
      </c>
      <c r="V31" s="417">
        <f>'3. BL Demand'!V31+'6. Preferred (Scenario Yr)'!V63</f>
        <v>1.3860924102726477E-3</v>
      </c>
      <c r="W31" s="417">
        <f>'3. BL Demand'!W31+'6. Preferred (Scenario Yr)'!W63</f>
        <v>1.3430671436738628E-3</v>
      </c>
      <c r="X31" s="417">
        <f>'3. BL Demand'!X31+'6. Preferred (Scenario Yr)'!X63</f>
        <v>1.3013774110929958E-3</v>
      </c>
      <c r="Y31" s="417">
        <f>'3. BL Demand'!Y31+'6. Preferred (Scenario Yr)'!Y63</f>
        <v>1.260981756630896E-3</v>
      </c>
      <c r="Z31" s="417">
        <f>'3. BL Demand'!Z31+'6. Preferred (Scenario Yr)'!Z63</f>
        <v>1.2218400112081818E-3</v>
      </c>
      <c r="AA31" s="417">
        <f>'3. BL Demand'!AA31+'6. Preferred (Scenario Yr)'!AA63</f>
        <v>1.1839132526214628E-3</v>
      </c>
      <c r="AB31" s="417">
        <f>'3. BL Demand'!AB31+'6. Preferred (Scenario Yr)'!AB63</f>
        <v>1.1471637668394484E-3</v>
      </c>
      <c r="AC31" s="417">
        <f>'3. BL Demand'!AC31+'6. Preferred (Scenario Yr)'!AC63</f>
        <v>1.1115550105004499E-3</v>
      </c>
      <c r="AD31" s="417">
        <f>'3. BL Demand'!AD31+'6. Preferred (Scenario Yr)'!AD63</f>
        <v>1.0770515745739885E-3</v>
      </c>
      <c r="AE31" s="417">
        <f>'3. BL Demand'!AE31+'6. Preferred (Scenario Yr)'!AE63</f>
        <v>1.0436191491503678E-3</v>
      </c>
      <c r="AF31" s="417">
        <f>'3. BL Demand'!AF31+'6. Preferred (Scenario Yr)'!AF63</f>
        <v>1.0112244893232072E-3</v>
      </c>
      <c r="AG31" s="417">
        <f>'3. BL Demand'!AG31+'6. Preferred (Scenario Yr)'!AG63</f>
        <v>9.7983538213100162E-4</v>
      </c>
      <c r="AH31" s="417">
        <f>'3. BL Demand'!AH31+'6. Preferred (Scenario Yr)'!AH63</f>
        <v>9.4942061452483897E-4</v>
      </c>
      <c r="AI31" s="417">
        <f>'3. BL Demand'!AI31+'6. Preferred (Scenario Yr)'!AI63</f>
        <v>9.1994994233042309E-4</v>
      </c>
      <c r="AJ31" s="435">
        <f>'3. BL Demand'!AJ31+'6. Preferred (Scenario Yr)'!AJ63</f>
        <v>8.9139406017353466E-4</v>
      </c>
      <c r="AK31" s="435">
        <f>'3. BL Demand'!AK31+'6. Preferred (Scenario Yr)'!AK63</f>
        <v>8.637245723390291E-4</v>
      </c>
      <c r="AL31" s="435">
        <f>'3. BL Demand'!AL31+'6. Preferred (Scenario Yr)'!AL63</f>
        <v>8.3691396453438921E-4</v>
      </c>
      <c r="AM31" s="435">
        <f>'3. BL Demand'!AM31+'6. Preferred (Scenario Yr)'!AM63</f>
        <v>8.1093557652975757E-4</v>
      </c>
      <c r="AN31" s="435">
        <f>'3. BL Demand'!AN31+'6. Preferred (Scenario Yr)'!AN63</f>
        <v>7.8576357564724133E-4</v>
      </c>
      <c r="AO31" s="435">
        <f>'3. BL Demand'!AO31+'6. Preferred (Scenario Yr)'!AO63</f>
        <v>7.6137293107312763E-4</v>
      </c>
    </row>
    <row r="32" spans="1:41" x14ac:dyDescent="0.2">
      <c r="A32" s="340"/>
      <c r="B32" s="975"/>
      <c r="C32" s="321" t="s">
        <v>692</v>
      </c>
      <c r="D32" s="640" t="s">
        <v>256</v>
      </c>
      <c r="E32" s="289" t="s">
        <v>652</v>
      </c>
      <c r="F32" s="423" t="s">
        <v>72</v>
      </c>
      <c r="G32" s="423">
        <v>2</v>
      </c>
      <c r="H32" s="416">
        <f>'3. BL Demand'!H32+'6. Preferred (Scenario Yr)'!H66</f>
        <v>6.4205874213536726E-2</v>
      </c>
      <c r="I32" s="539">
        <f>'3. BL Demand'!I32+'6. Preferred (Scenario Yr)'!I66</f>
        <v>6.8557633541394034E-2</v>
      </c>
      <c r="J32" s="539">
        <f>'3. BL Demand'!J32+'6. Preferred (Scenario Yr)'!J66</f>
        <v>7.0577076040715628E-2</v>
      </c>
      <c r="K32" s="539">
        <f>'3. BL Demand'!K32+'6. Preferred (Scenario Yr)'!K66</f>
        <v>7.2458517217063853E-2</v>
      </c>
      <c r="L32" s="417">
        <f>'3. BL Demand'!L32+'6. Preferred (Scenario Yr)'!L66</f>
        <v>7.3888515282696826E-2</v>
      </c>
      <c r="M32" s="417">
        <f>'3. BL Demand'!M32+'6. Preferred (Scenario Yr)'!M66</f>
        <v>7.4981975247938551E-2</v>
      </c>
      <c r="N32" s="417">
        <f>'3. BL Demand'!N32+'6. Preferred (Scenario Yr)'!N66</f>
        <v>7.6055092708805422E-2</v>
      </c>
      <c r="O32" s="417">
        <f>'3. BL Demand'!O32+'6. Preferred (Scenario Yr)'!O66</f>
        <v>7.7113774108349381E-2</v>
      </c>
      <c r="P32" s="417">
        <f>'3. BL Demand'!P32+'6. Preferred (Scenario Yr)'!P66</f>
        <v>7.8225271539233615E-2</v>
      </c>
      <c r="Q32" s="417">
        <f>'3. BL Demand'!Q32+'6. Preferred (Scenario Yr)'!Q66</f>
        <v>7.9496132200394962E-2</v>
      </c>
      <c r="R32" s="417">
        <f>'3. BL Demand'!R32+'6. Preferred (Scenario Yr)'!R66</f>
        <v>8.0780840173731175E-2</v>
      </c>
      <c r="S32" s="417">
        <f>'3. BL Demand'!S32+'6. Preferred (Scenario Yr)'!S66</f>
        <v>8.2046876260893339E-2</v>
      </c>
      <c r="T32" s="417">
        <f>'3. BL Demand'!T32+'6. Preferred (Scenario Yr)'!T66</f>
        <v>8.3352274821927697E-2</v>
      </c>
      <c r="U32" s="417">
        <f>'3. BL Demand'!U32+'6. Preferred (Scenario Yr)'!U66</f>
        <v>8.4850379890113153E-2</v>
      </c>
      <c r="V32" s="417">
        <f>'3. BL Demand'!V32+'6. Preferred (Scenario Yr)'!V66</f>
        <v>8.6451853062093617E-2</v>
      </c>
      <c r="W32" s="417">
        <f>'3. BL Demand'!W32+'6. Preferred (Scenario Yr)'!W66</f>
        <v>8.808234783511272E-2</v>
      </c>
      <c r="X32" s="417">
        <f>'3. BL Demand'!X32+'6. Preferred (Scenario Yr)'!X66</f>
        <v>8.9809415557613251E-2</v>
      </c>
      <c r="Y32" s="417">
        <f>'3. BL Demand'!Y32+'6. Preferred (Scenario Yr)'!Y66</f>
        <v>9.1690917608703668E-2</v>
      </c>
      <c r="Z32" s="417">
        <f>'3. BL Demand'!Z32+'6. Preferred (Scenario Yr)'!Z66</f>
        <v>9.3667258163502853E-2</v>
      </c>
      <c r="AA32" s="417">
        <f>'3. BL Demand'!AA32+'6. Preferred (Scenario Yr)'!AA66</f>
        <v>9.5677635430438931E-2</v>
      </c>
      <c r="AB32" s="417">
        <f>'3. BL Demand'!AB32+'6. Preferred (Scenario Yr)'!AB66</f>
        <v>9.7672189647443772E-2</v>
      </c>
      <c r="AC32" s="417">
        <f>'3. BL Demand'!AC32+'6. Preferred (Scenario Yr)'!AC66</f>
        <v>9.9651200619546437E-2</v>
      </c>
      <c r="AD32" s="417">
        <f>'3. BL Demand'!AD32+'6. Preferred (Scenario Yr)'!AD66</f>
        <v>0.10161497582573666</v>
      </c>
      <c r="AE32" s="417">
        <f>'3. BL Demand'!AE32+'6. Preferred (Scenario Yr)'!AE66</f>
        <v>0.1035668956119402</v>
      </c>
      <c r="AF32" s="417">
        <f>'3. BL Demand'!AF32+'6. Preferred (Scenario Yr)'!AF66</f>
        <v>0.10551352245716218</v>
      </c>
      <c r="AG32" s="417">
        <f>'3. BL Demand'!AG32+'6. Preferred (Scenario Yr)'!AG66</f>
        <v>0.10744592133708186</v>
      </c>
      <c r="AH32" s="417">
        <f>'3. BL Demand'!AH32+'6. Preferred (Scenario Yr)'!AH66</f>
        <v>0.10936631688153943</v>
      </c>
      <c r="AI32" s="417">
        <f>'3. BL Demand'!AI32+'6. Preferred (Scenario Yr)'!AI66</f>
        <v>0.11128291463540579</v>
      </c>
      <c r="AJ32" s="435">
        <f>'3. BL Demand'!AJ32+'6. Preferred (Scenario Yr)'!AJ66</f>
        <v>0.11319737307805645</v>
      </c>
      <c r="AK32" s="435">
        <f>'3. BL Demand'!AK32+'6. Preferred (Scenario Yr)'!AK66</f>
        <v>0.11513377013012771</v>
      </c>
      <c r="AL32" s="435">
        <f>'3. BL Demand'!AL32+'6. Preferred (Scenario Yr)'!AL66</f>
        <v>0.11715926555831492</v>
      </c>
      <c r="AM32" s="435">
        <f>'3. BL Demand'!AM32+'6. Preferred (Scenario Yr)'!AM66</f>
        <v>0.11917192611987391</v>
      </c>
      <c r="AN32" s="435">
        <f>'3. BL Demand'!AN32+'6. Preferred (Scenario Yr)'!AN66</f>
        <v>0.12117199084918708</v>
      </c>
      <c r="AO32" s="435">
        <f>'3. BL Demand'!AO32+'6. Preferred (Scenario Yr)'!AO66</f>
        <v>0.12315969870643556</v>
      </c>
    </row>
    <row r="33" spans="1:41" x14ac:dyDescent="0.2">
      <c r="A33" s="340"/>
      <c r="B33" s="975"/>
      <c r="C33" s="288" t="s">
        <v>693</v>
      </c>
      <c r="D33" s="640" t="s">
        <v>258</v>
      </c>
      <c r="E33" s="289" t="s">
        <v>652</v>
      </c>
      <c r="F33" s="423" t="s">
        <v>72</v>
      </c>
      <c r="G33" s="423">
        <v>2</v>
      </c>
      <c r="H33" s="416">
        <f>'3. BL Demand'!H33+'6. Preferred (Scenario Yr)'!H69</f>
        <v>9.6538460348386979E-2</v>
      </c>
      <c r="I33" s="539">
        <f>'3. BL Demand'!I33+'6. Preferred (Scenario Yr)'!I69</f>
        <v>9.2910272275294317E-2</v>
      </c>
      <c r="J33" s="539">
        <f>'3. BL Demand'!J33+'6. Preferred (Scenario Yr)'!J69</f>
        <v>9.114763721765308E-2</v>
      </c>
      <c r="K33" s="539">
        <f>'3. BL Demand'!K33+'6. Preferred (Scenario Yr)'!K69</f>
        <v>8.9418441760072645E-2</v>
      </c>
      <c r="L33" s="417">
        <f>'3. BL Demand'!L33+'6. Preferred (Scenario Yr)'!L69</f>
        <v>8.7722051507561613E-2</v>
      </c>
      <c r="M33" s="417">
        <f>'3. BL Demand'!M33+'6. Preferred (Scenario Yr)'!M69</f>
        <v>8.6057844100470057E-2</v>
      </c>
      <c r="N33" s="417">
        <f>'3. BL Demand'!N33+'6. Preferred (Scenario Yr)'!N69</f>
        <v>8.4425208986162584E-2</v>
      </c>
      <c r="O33" s="417">
        <f>'3. BL Demand'!O33+'6. Preferred (Scenario Yr)'!O69</f>
        <v>8.2823547195023162E-2</v>
      </c>
      <c r="P33" s="417">
        <f>'3. BL Demand'!P33+'6. Preferred (Scenario Yr)'!P69</f>
        <v>8.1252271120709346E-2</v>
      </c>
      <c r="Q33" s="417">
        <f>'3. BL Demand'!Q33+'6. Preferred (Scenario Yr)'!Q69</f>
        <v>7.9710804304575431E-2</v>
      </c>
      <c r="R33" s="417">
        <f>'3. BL Demand'!R33+'6. Preferred (Scenario Yr)'!R69</f>
        <v>7.8198581224185382E-2</v>
      </c>
      <c r="S33" s="417">
        <f>'3. BL Demand'!S33+'6. Preferred (Scenario Yr)'!S69</f>
        <v>7.6715047085837929E-2</v>
      </c>
      <c r="T33" s="417">
        <f>'3. BL Demand'!T33+'6. Preferred (Scenario Yr)'!T69</f>
        <v>7.5259657621027876E-2</v>
      </c>
      <c r="U33" s="417">
        <f>'3. BL Demand'!U33+'6. Preferred (Scenario Yr)'!U69</f>
        <v>7.3831878886768662E-2</v>
      </c>
      <c r="V33" s="417">
        <f>'3. BL Demand'!V33+'6. Preferred (Scenario Yr)'!V69</f>
        <v>7.2431187069703057E-2</v>
      </c>
      <c r="W33" s="417">
        <f>'3. BL Demand'!W33+'6. Preferred (Scenario Yr)'!W69</f>
        <v>7.1057068293930423E-2</v>
      </c>
      <c r="X33" s="417">
        <f>'3. BL Demand'!X33+'6. Preferred (Scenario Yr)'!X69</f>
        <v>6.9709018432479383E-2</v>
      </c>
      <c r="Y33" s="417">
        <f>'3. BL Demand'!Y33+'6. Preferred (Scenario Yr)'!Y69</f>
        <v>6.8386542922357352E-2</v>
      </c>
      <c r="Z33" s="417">
        <f>'3. BL Demand'!Z33+'6. Preferred (Scenario Yr)'!Z69</f>
        <v>6.7089156583108753E-2</v>
      </c>
      <c r="AA33" s="417">
        <f>'3. BL Demand'!AA33+'6. Preferred (Scenario Yr)'!AA69</f>
        <v>6.581638343881549E-2</v>
      </c>
      <c r="AB33" s="417">
        <f>'3. BL Demand'!AB33+'6. Preferred (Scenario Yr)'!AB69</f>
        <v>6.4567756543474214E-2</v>
      </c>
      <c r="AC33" s="417">
        <f>'3. BL Demand'!AC33+'6. Preferred (Scenario Yr)'!AC69</f>
        <v>6.334281780968648E-2</v>
      </c>
      <c r="AD33" s="417">
        <f>'3. BL Demand'!AD33+'6. Preferred (Scenario Yr)'!AD69</f>
        <v>6.2141117840598947E-2</v>
      </c>
      <c r="AE33" s="417">
        <f>'3. BL Demand'!AE33+'6. Preferred (Scenario Yr)'!AE69</f>
        <v>6.0962215765031788E-2</v>
      </c>
      <c r="AF33" s="417">
        <f>'3. BL Demand'!AF33+'6. Preferred (Scenario Yr)'!AF69</f>
        <v>5.9805679075734974E-2</v>
      </c>
      <c r="AG33" s="417">
        <f>'3. BL Demand'!AG33+'6. Preferred (Scenario Yr)'!AG69</f>
        <v>5.8671083470713127E-2</v>
      </c>
      <c r="AH33" s="417">
        <f>'3. BL Demand'!AH33+'6. Preferred (Scenario Yr)'!AH69</f>
        <v>5.7558012697560591E-2</v>
      </c>
      <c r="AI33" s="417">
        <f>'3. BL Demand'!AI33+'6. Preferred (Scenario Yr)'!AI69</f>
        <v>5.6466058400749669E-2</v>
      </c>
      <c r="AJ33" s="435">
        <f>'3. BL Demand'!AJ33+'6. Preferred (Scenario Yr)'!AJ69</f>
        <v>5.539481997181607E-2</v>
      </c>
      <c r="AK33" s="435">
        <f>'3. BL Demand'!AK33+'6. Preferred (Scenario Yr)'!AK69</f>
        <v>5.4343904402386484E-2</v>
      </c>
      <c r="AL33" s="435">
        <f>'3. BL Demand'!AL33+'6. Preferred (Scenario Yr)'!AL69</f>
        <v>5.3312926139994492E-2</v>
      </c>
      <c r="AM33" s="435">
        <f>'3. BL Demand'!AM33+'6. Preferred (Scenario Yr)'!AM69</f>
        <v>5.2301506946631736E-2</v>
      </c>
      <c r="AN33" s="435">
        <f>'3. BL Demand'!AN33+'6. Preferred (Scenario Yr)'!AN69</f>
        <v>5.1309275759982703E-2</v>
      </c>
      <c r="AO33" s="435">
        <f>'3. BL Demand'!AO33+'6. Preferred (Scenario Yr)'!AO69</f>
        <v>5.0335868557291989E-2</v>
      </c>
    </row>
    <row r="34" spans="1:41" x14ac:dyDescent="0.2">
      <c r="A34" s="340"/>
      <c r="B34" s="975"/>
      <c r="C34" s="288" t="s">
        <v>694</v>
      </c>
      <c r="D34" s="640" t="s">
        <v>260</v>
      </c>
      <c r="E34" s="289" t="s">
        <v>652</v>
      </c>
      <c r="F34" s="423" t="s">
        <v>72</v>
      </c>
      <c r="G34" s="423">
        <v>2</v>
      </c>
      <c r="H34" s="416">
        <f>'3. BL Demand'!H34+'6. Preferred (Scenario Yr)'!H72</f>
        <v>9.7670901188209938E-3</v>
      </c>
      <c r="I34" s="539">
        <f>'3. BL Demand'!I34+'6. Preferred (Scenario Yr)'!I72</f>
        <v>9.4752718192382714E-3</v>
      </c>
      <c r="J34" s="539">
        <f>'3. BL Demand'!J34+'6. Preferred (Scenario Yr)'!J72</f>
        <v>9.4792879169658777E-3</v>
      </c>
      <c r="K34" s="539">
        <f>'3. BL Demand'!K34+'6. Preferred (Scenario Yr)'!K72</f>
        <v>9.4790021040622452E-3</v>
      </c>
      <c r="L34" s="417">
        <f>'3. BL Demand'!L34+'6. Preferred (Scenario Yr)'!L72</f>
        <v>9.4600348011567442E-3</v>
      </c>
      <c r="M34" s="417">
        <f>'3. BL Demand'!M34+'6. Preferred (Scenario Yr)'!M72</f>
        <v>9.4276132998038741E-3</v>
      </c>
      <c r="N34" s="417">
        <f>'3. BL Demand'!N34+'6. Preferred (Scenario Yr)'!N72</f>
        <v>9.3961780231472287E-3</v>
      </c>
      <c r="O34" s="417">
        <f>'3. BL Demand'!O34+'6. Preferred (Scenario Yr)'!O72</f>
        <v>9.3659635015805893E-3</v>
      </c>
      <c r="P34" s="417">
        <f>'3. BL Demand'!P34+'6. Preferred (Scenario Yr)'!P72</f>
        <v>9.3400117631181959E-3</v>
      </c>
      <c r="Q34" s="417">
        <f>'3. BL Demand'!Q34+'6. Preferred (Scenario Yr)'!Q72</f>
        <v>9.3231631946088019E-3</v>
      </c>
      <c r="R34" s="417">
        <f>'3. BL Demand'!R34+'6. Preferred (Scenario Yr)'!R72</f>
        <v>9.3087187536992268E-3</v>
      </c>
      <c r="S34" s="417">
        <f>'3. BL Demand'!S34+'6. Preferred (Scenario Yr)'!S72</f>
        <v>9.2951521746121608E-3</v>
      </c>
      <c r="T34" s="417">
        <f>'3. BL Demand'!T34+'6. Preferred (Scenario Yr)'!T72</f>
        <v>9.2850827059660426E-3</v>
      </c>
      <c r="U34" s="417">
        <f>'3. BL Demand'!U34+'6. Preferred (Scenario Yr)'!U72</f>
        <v>9.2854929682188326E-3</v>
      </c>
      <c r="V34" s="417">
        <f>'3. BL Demand'!V34+'6. Preferred (Scenario Yr)'!V72</f>
        <v>9.2922561775742804E-3</v>
      </c>
      <c r="W34" s="417">
        <f>'3. BL Demand'!W34+'6. Preferred (Scenario Yr)'!W72</f>
        <v>9.3019322552944927E-3</v>
      </c>
      <c r="X34" s="417">
        <f>'3. BL Demand'!X34+'6. Preferred (Scenario Yr)'!X72</f>
        <v>9.3175774983457089E-3</v>
      </c>
      <c r="Y34" s="417">
        <f>'3. BL Demand'!Y34+'6. Preferred (Scenario Yr)'!Y72</f>
        <v>9.3418051209261596E-3</v>
      </c>
      <c r="Z34" s="417">
        <f>'3. BL Demand'!Z34+'6. Preferred (Scenario Yr)'!Z72</f>
        <v>9.3718518394766831E-3</v>
      </c>
      <c r="AA34" s="417">
        <f>'3. BL Demand'!AA34+'6. Preferred (Scenario Yr)'!AA72</f>
        <v>9.4048997492959651E-3</v>
      </c>
      <c r="AB34" s="417">
        <f>'3. BL Demand'!AB34+'6. Preferred (Scenario Yr)'!AB72</f>
        <v>9.4386324702515484E-3</v>
      </c>
      <c r="AC34" s="417">
        <f>'3. BL Demand'!AC34+'6. Preferred (Scenario Yr)'!AC72</f>
        <v>9.473029582199418E-3</v>
      </c>
      <c r="AD34" s="417">
        <f>'3. BL Demand'!AD34+'6. Preferred (Scenario Yr)'!AD72</f>
        <v>9.5080725749981925E-3</v>
      </c>
      <c r="AE34" s="417">
        <f>'3. BL Demand'!AE34+'6. Preferred (Scenario Yr)'!AE72</f>
        <v>9.5438842626965475E-3</v>
      </c>
      <c r="AF34" s="417">
        <f>'3. BL Demand'!AF34+'6. Preferred (Scenario Yr)'!AF72</f>
        <v>9.58073379080439E-3</v>
      </c>
      <c r="AG34" s="417">
        <f>'3. BL Demand'!AG34+'6. Preferred (Scenario Yr)'!AG72</f>
        <v>9.6181815067652825E-3</v>
      </c>
      <c r="AH34" s="417">
        <f>'3. BL Demand'!AH34+'6. Preferred (Scenario Yr)'!AH72</f>
        <v>9.6562992927016807E-3</v>
      </c>
      <c r="AI34" s="417">
        <f>'3. BL Demand'!AI34+'6. Preferred (Scenario Yr)'!AI72</f>
        <v>9.6954334863242168E-3</v>
      </c>
      <c r="AJ34" s="435">
        <f>'3. BL Demand'!AJ34+'6. Preferred (Scenario Yr)'!AJ72</f>
        <v>9.7356313604855631E-3</v>
      </c>
      <c r="AK34" s="435">
        <f>'3. BL Demand'!AK34+'6. Preferred (Scenario Yr)'!AK72</f>
        <v>9.7779671698297078E-3</v>
      </c>
      <c r="AL34" s="435">
        <f>'3. BL Demand'!AL34+'6. Preferred (Scenario Yr)'!AL72</f>
        <v>9.8254880442505549E-3</v>
      </c>
      <c r="AM34" s="435">
        <f>'3. BL Demand'!AM34+'6. Preferred (Scenario Yr)'!AM72</f>
        <v>9.8735008668491345E-3</v>
      </c>
      <c r="AN34" s="435">
        <f>'3. BL Demand'!AN34+'6. Preferred (Scenario Yr)'!AN72</f>
        <v>9.9219904692034282E-3</v>
      </c>
      <c r="AO34" s="435">
        <f>'3. BL Demand'!AO34+'6. Preferred (Scenario Yr)'!AO72</f>
        <v>9.9709422924179735E-3</v>
      </c>
    </row>
    <row r="35" spans="1:41" x14ac:dyDescent="0.2">
      <c r="A35" s="340"/>
      <c r="B35" s="975"/>
      <c r="C35" s="288" t="s">
        <v>695</v>
      </c>
      <c r="D35" s="421" t="s">
        <v>262</v>
      </c>
      <c r="E35" s="289" t="s">
        <v>652</v>
      </c>
      <c r="F35" s="423" t="s">
        <v>72</v>
      </c>
      <c r="G35" s="423">
        <v>2</v>
      </c>
      <c r="H35" s="416">
        <f>'3. BL Demand'!H35+'6. Preferred (Scenario Yr)'!H31</f>
        <v>0.91322714816726513</v>
      </c>
      <c r="I35" s="539">
        <f>'3. BL Demand'!I35+'6. Preferred (Scenario Yr)'!I31</f>
        <v>0.79774045046201569</v>
      </c>
      <c r="J35" s="539">
        <f>'3. BL Demand'!J35+'6. Preferred (Scenario Yr)'!J31</f>
        <v>0.79057281592283357</v>
      </c>
      <c r="K35" s="539">
        <f>'3. BL Demand'!K35+'6. Preferred (Scenario Yr)'!K31</f>
        <v>0.78435610420213164</v>
      </c>
      <c r="L35" s="417">
        <f>'3. BL Demand'!L35+'6. Preferred (Scenario Yr)'!L31</f>
        <v>0.75045535402669228</v>
      </c>
      <c r="M35" s="417">
        <f>'3. BL Demand'!M35+'6. Preferred (Scenario Yr)'!M31</f>
        <v>0.71687377634989857</v>
      </c>
      <c r="N35" s="417">
        <f>'3. BL Demand'!N35+'6. Preferred (Scenario Yr)'!N31</f>
        <v>0.68328113731911033</v>
      </c>
      <c r="O35" s="417">
        <f>'3. BL Demand'!O35+'6. Preferred (Scenario Yr)'!O31</f>
        <v>0.64967171667759871</v>
      </c>
      <c r="P35" s="417">
        <f>'3. BL Demand'!P35+'6. Preferred (Scenario Yr)'!P31</f>
        <v>0.61597565491810558</v>
      </c>
      <c r="Q35" s="417">
        <f>'3. BL Demand'!Q35+'6. Preferred (Scenario Yr)'!Q31</f>
        <v>0.59360544582916741</v>
      </c>
      <c r="R35" s="417">
        <f>'3. BL Demand'!R35+'6. Preferred (Scenario Yr)'!R31</f>
        <v>0.57119031966373868</v>
      </c>
      <c r="S35" s="417">
        <f>'3. BL Demand'!S35+'6. Preferred (Scenario Yr)'!S31</f>
        <v>0.54876477844993587</v>
      </c>
      <c r="T35" s="417">
        <f>'3. BL Demand'!T35+'6. Preferred (Scenario Yr)'!T31</f>
        <v>0.53192978364313181</v>
      </c>
      <c r="U35" s="417">
        <f>'3. BL Demand'!U35+'6. Preferred (Scenario Yr)'!U31</f>
        <v>0.51486431296212243</v>
      </c>
      <c r="V35" s="417">
        <f>'3. BL Demand'!V35+'6. Preferred (Scenario Yr)'!V31</f>
        <v>0.4920011356090721</v>
      </c>
      <c r="W35" s="417">
        <f>'3. BL Demand'!W35+'6. Preferred (Scenario Yr)'!W31</f>
        <v>0.46907965239497773</v>
      </c>
      <c r="X35" s="417">
        <f>'3. BL Demand'!X35+'6. Preferred (Scenario Yr)'!X31</f>
        <v>0.44602971165220717</v>
      </c>
      <c r="Y35" s="417">
        <f>'3. BL Demand'!Y35+'6. Preferred (Scenario Yr)'!Y31</f>
        <v>0.4227912915946539</v>
      </c>
      <c r="Z35" s="417">
        <f>'3. BL Demand'!Z35+'6. Preferred (Scenario Yr)'!Z31</f>
        <v>0.39942720033502516</v>
      </c>
      <c r="AA35" s="417">
        <f>'3. BL Demand'!AA35+'6. Preferred (Scenario Yr)'!AA31</f>
        <v>0.38732381394270993</v>
      </c>
      <c r="AB35" s="417">
        <f>'3. BL Demand'!AB35+'6. Preferred (Scenario Yr)'!AB31</f>
        <v>0.37521143679305291</v>
      </c>
      <c r="AC35" s="417">
        <f>'3. BL Demand'!AC35+'6. Preferred (Scenario Yr)'!AC31</f>
        <v>0.36309024432315062</v>
      </c>
      <c r="AD35" s="417">
        <f>'3. BL Demand'!AD35+'6. Preferred (Scenario Yr)'!AD31</f>
        <v>0.350960376996032</v>
      </c>
      <c r="AE35" s="417">
        <f>'3. BL Demand'!AE35+'6. Preferred (Scenario Yr)'!AE31</f>
        <v>0.33881875546322249</v>
      </c>
      <c r="AF35" s="417">
        <f>'3. BL Demand'!AF35+'6. Preferred (Scenario Yr)'!AF31</f>
        <v>0.32665896610797385</v>
      </c>
      <c r="AG35" s="417">
        <f>'3. BL Demand'!AG35+'6. Preferred (Scenario Yr)'!AG31</f>
        <v>0.31449079566771487</v>
      </c>
      <c r="AH35" s="417">
        <f>'3. BL Demand'!AH35+'6. Preferred (Scenario Yr)'!AH31</f>
        <v>0.30231235363430109</v>
      </c>
      <c r="AI35" s="417">
        <f>'3. BL Demand'!AI35+'6. Preferred (Scenario Yr)'!AI31</f>
        <v>0.29011548799170328</v>
      </c>
      <c r="AJ35" s="435">
        <f>'3. BL Demand'!AJ35+'6. Preferred (Scenario Yr)'!AJ31</f>
        <v>0.27789888666122708</v>
      </c>
      <c r="AK35" s="435">
        <f>'3. BL Demand'!AK35+'6. Preferred (Scenario Yr)'!AK31</f>
        <v>0.26563778491356693</v>
      </c>
      <c r="AL35" s="435">
        <f>'3. BL Demand'!AL35+'6. Preferred (Scenario Yr)'!AL31</f>
        <v>0.25326235705417904</v>
      </c>
      <c r="AM35" s="435">
        <f>'3. BL Demand'!AM35+'6. Preferred (Scenario Yr)'!AM31</f>
        <v>0.24087960440003581</v>
      </c>
      <c r="AN35" s="435">
        <f>'3. BL Demand'!AN35+'6. Preferred (Scenario Yr)'!AN31</f>
        <v>0.22848967181036053</v>
      </c>
      <c r="AO35" s="435">
        <f>'3. BL Demand'!AO35+'6. Preferred (Scenario Yr)'!AO31</f>
        <v>0.21609269740092915</v>
      </c>
    </row>
    <row r="36" spans="1:41" x14ac:dyDescent="0.2">
      <c r="A36" s="340"/>
      <c r="B36" s="975"/>
      <c r="C36" s="288" t="s">
        <v>86</v>
      </c>
      <c r="D36" s="421" t="s">
        <v>263</v>
      </c>
      <c r="E36" s="641" t="s">
        <v>696</v>
      </c>
      <c r="F36" s="347" t="s">
        <v>72</v>
      </c>
      <c r="G36" s="347">
        <v>2</v>
      </c>
      <c r="H36" s="416">
        <f>SUM(H30:H35)</f>
        <v>1.108320655679456</v>
      </c>
      <c r="I36" s="539">
        <f t="shared" ref="I36:AJ36" si="11">SUM(I30:I35)</f>
        <v>0.99331593828145148</v>
      </c>
      <c r="J36" s="539">
        <f t="shared" si="11"/>
        <v>0.98643068055323868</v>
      </c>
      <c r="K36" s="539">
        <f t="shared" si="11"/>
        <v>0.98038558603133785</v>
      </c>
      <c r="L36" s="417">
        <f t="shared" si="11"/>
        <v>0.94621752603942866</v>
      </c>
      <c r="M36" s="417">
        <f t="shared" si="11"/>
        <v>0.91204946604751946</v>
      </c>
      <c r="N36" s="417">
        <f t="shared" si="11"/>
        <v>0.87788140605561038</v>
      </c>
      <c r="O36" s="417">
        <f t="shared" si="11"/>
        <v>0.84371334606370119</v>
      </c>
      <c r="P36" s="417">
        <f t="shared" si="11"/>
        <v>0.80954528607179188</v>
      </c>
      <c r="Q36" s="417">
        <f t="shared" si="11"/>
        <v>0.78690066268516834</v>
      </c>
      <c r="R36" s="417">
        <f t="shared" si="11"/>
        <v>0.7642560392985448</v>
      </c>
      <c r="S36" s="417">
        <f t="shared" si="11"/>
        <v>0.74161141591192115</v>
      </c>
      <c r="T36" s="417">
        <f t="shared" si="11"/>
        <v>0.72462794837195355</v>
      </c>
      <c r="U36" s="417">
        <f t="shared" si="11"/>
        <v>0.70764448083198594</v>
      </c>
      <c r="V36" s="417">
        <f t="shared" si="11"/>
        <v>0.6849998574453624</v>
      </c>
      <c r="W36" s="417">
        <f t="shared" si="11"/>
        <v>0.66235523405873886</v>
      </c>
      <c r="X36" s="417">
        <f t="shared" si="11"/>
        <v>0.63971061067211521</v>
      </c>
      <c r="Y36" s="417">
        <f t="shared" si="11"/>
        <v>0.61706598728549167</v>
      </c>
      <c r="Z36" s="417">
        <f t="shared" si="11"/>
        <v>0.59442136389886813</v>
      </c>
      <c r="AA36" s="417">
        <f t="shared" si="11"/>
        <v>0.58309905220555647</v>
      </c>
      <c r="AB36" s="417">
        <f t="shared" si="11"/>
        <v>0.57177674051224459</v>
      </c>
      <c r="AC36" s="417">
        <f t="shared" si="11"/>
        <v>0.56045442881893281</v>
      </c>
      <c r="AD36" s="417">
        <f t="shared" si="11"/>
        <v>0.54913211712562104</v>
      </c>
      <c r="AE36" s="417">
        <f t="shared" si="11"/>
        <v>0.53780980543230927</v>
      </c>
      <c r="AF36" s="417">
        <f t="shared" si="11"/>
        <v>0.5264874937389975</v>
      </c>
      <c r="AG36" s="417">
        <f t="shared" si="11"/>
        <v>0.51516518204568573</v>
      </c>
      <c r="AH36" s="417">
        <f t="shared" si="11"/>
        <v>0.50384287035237396</v>
      </c>
      <c r="AI36" s="417">
        <f t="shared" si="11"/>
        <v>0.4925205586590623</v>
      </c>
      <c r="AJ36" s="435">
        <f t="shared" si="11"/>
        <v>0.48119824696575031</v>
      </c>
      <c r="AK36" s="435">
        <f t="shared" ref="AK36:AO36" si="12">SUM(AK30:AK35)</f>
        <v>0.46987593527243865</v>
      </c>
      <c r="AL36" s="435">
        <f t="shared" si="12"/>
        <v>0.45855362357912688</v>
      </c>
      <c r="AM36" s="435">
        <f t="shared" si="12"/>
        <v>0.44723131188581505</v>
      </c>
      <c r="AN36" s="435">
        <f t="shared" si="12"/>
        <v>0.43590900019250328</v>
      </c>
      <c r="AO36" s="435">
        <f t="shared" si="12"/>
        <v>0.42458668849919157</v>
      </c>
    </row>
    <row r="37" spans="1:41" ht="15.75" thickBot="1" x14ac:dyDescent="0.25">
      <c r="A37" s="340"/>
      <c r="B37" s="976"/>
      <c r="C37" s="642" t="s">
        <v>697</v>
      </c>
      <c r="D37" s="643" t="s">
        <v>263</v>
      </c>
      <c r="E37" s="644" t="s">
        <v>698</v>
      </c>
      <c r="F37" s="645" t="s">
        <v>267</v>
      </c>
      <c r="G37" s="645">
        <v>2</v>
      </c>
      <c r="H37" s="548">
        <f>(H36*1000000)/(H51*1000)</f>
        <v>162.14314994723097</v>
      </c>
      <c r="I37" s="646">
        <f t="shared" ref="I37:AJ37" si="13">(I36*1000000)/(I51*1000)</f>
        <v>145.59778102843418</v>
      </c>
      <c r="J37" s="646">
        <f t="shared" si="13"/>
        <v>143.7308523933356</v>
      </c>
      <c r="K37" s="646">
        <f t="shared" si="13"/>
        <v>142.11898375843879</v>
      </c>
      <c r="L37" s="647">
        <f t="shared" si="13"/>
        <v>136.8574652285443</v>
      </c>
      <c r="M37" s="647">
        <f t="shared" si="13"/>
        <v>131.89564232335169</v>
      </c>
      <c r="N37" s="647">
        <f t="shared" si="13"/>
        <v>126.93612575855136</v>
      </c>
      <c r="O37" s="647">
        <f t="shared" si="13"/>
        <v>121.97421391277365</v>
      </c>
      <c r="P37" s="647">
        <f t="shared" si="13"/>
        <v>116.95852145400613</v>
      </c>
      <c r="Q37" s="647">
        <f t="shared" si="13"/>
        <v>113.47958907915944</v>
      </c>
      <c r="R37" s="647">
        <f t="shared" si="13"/>
        <v>109.98990503775104</v>
      </c>
      <c r="S37" s="647">
        <f t="shared" si="13"/>
        <v>106.51469690793576</v>
      </c>
      <c r="T37" s="647">
        <f t="shared" si="13"/>
        <v>103.82595309159467</v>
      </c>
      <c r="U37" s="647">
        <f t="shared" si="13"/>
        <v>101.01106374595885</v>
      </c>
      <c r="V37" s="647">
        <f t="shared" si="13"/>
        <v>97.335712563920097</v>
      </c>
      <c r="W37" s="647">
        <f t="shared" si="13"/>
        <v>93.665526131469647</v>
      </c>
      <c r="X37" s="647">
        <f t="shared" si="13"/>
        <v>89.96473813551556</v>
      </c>
      <c r="Y37" s="647">
        <f t="shared" si="13"/>
        <v>86.210157791124644</v>
      </c>
      <c r="Z37" s="647">
        <f t="shared" si="13"/>
        <v>82.446375789795539</v>
      </c>
      <c r="AA37" s="647">
        <f t="shared" si="13"/>
        <v>80.270413632991989</v>
      </c>
      <c r="AB37" s="647">
        <f t="shared" si="13"/>
        <v>78.126825407802599</v>
      </c>
      <c r="AC37" s="647">
        <f t="shared" si="13"/>
        <v>76.014889221117016</v>
      </c>
      <c r="AD37" s="647">
        <f t="shared" si="13"/>
        <v>73.933891151833507</v>
      </c>
      <c r="AE37" s="647">
        <f t="shared" si="13"/>
        <v>71.881787916521873</v>
      </c>
      <c r="AF37" s="647">
        <f t="shared" si="13"/>
        <v>69.855397504491535</v>
      </c>
      <c r="AG37" s="647">
        <f t="shared" si="13"/>
        <v>67.858267487181365</v>
      </c>
      <c r="AH37" s="647">
        <f t="shared" si="13"/>
        <v>65.888999165535481</v>
      </c>
      <c r="AI37" s="647">
        <f t="shared" si="13"/>
        <v>63.94405092708422</v>
      </c>
      <c r="AJ37" s="466">
        <f t="shared" si="13"/>
        <v>62.022734345468464</v>
      </c>
      <c r="AK37" s="466">
        <f t="shared" ref="AK37:AO37" si="14">(AK36*1000000)/(AK51*1000)</f>
        <v>60.116542037913121</v>
      </c>
      <c r="AL37" s="466">
        <f t="shared" si="14"/>
        <v>58.203686991204464</v>
      </c>
      <c r="AM37" s="466">
        <f t="shared" si="14"/>
        <v>56.320846552776935</v>
      </c>
      <c r="AN37" s="466">
        <f t="shared" si="14"/>
        <v>54.467321597226324</v>
      </c>
      <c r="AO37" s="466">
        <f t="shared" si="14"/>
        <v>52.642433449909042</v>
      </c>
    </row>
    <row r="38" spans="1:41" x14ac:dyDescent="0.2">
      <c r="A38" s="341"/>
      <c r="B38" s="971" t="s">
        <v>268</v>
      </c>
      <c r="C38" s="530" t="s">
        <v>699</v>
      </c>
      <c r="D38" s="575" t="s">
        <v>700</v>
      </c>
      <c r="E38" s="572" t="s">
        <v>271</v>
      </c>
      <c r="F38" s="576" t="s">
        <v>272</v>
      </c>
      <c r="G38" s="583">
        <v>2</v>
      </c>
      <c r="H38" s="484">
        <f>'3. BL Demand'!H38</f>
        <v>1.0454714613761678</v>
      </c>
      <c r="I38" s="539">
        <f>'3. BL Demand'!I38</f>
        <v>1.0541772959352071</v>
      </c>
      <c r="J38" s="539">
        <f>'3. BL Demand'!J38</f>
        <v>1.0582165047292078</v>
      </c>
      <c r="K38" s="539">
        <f>'3. BL Demand'!K38</f>
        <v>1.0620729601111243</v>
      </c>
      <c r="L38" s="574">
        <f>'3. BL Demand'!L38</f>
        <v>1.0657630668575615</v>
      </c>
      <c r="M38" s="574">
        <f>'3. BL Demand'!M38</f>
        <v>1.0693010916643151</v>
      </c>
      <c r="N38" s="574">
        <f>'3. BL Demand'!N38</f>
        <v>1.0726995211733186</v>
      </c>
      <c r="O38" s="574">
        <f>'3. BL Demand'!O38</f>
        <v>1.075969347841196</v>
      </c>
      <c r="P38" s="574">
        <f>'3. BL Demand'!P38</f>
        <v>1.079120300459756</v>
      </c>
      <c r="Q38" s="574">
        <f>'3. BL Demand'!Q38</f>
        <v>1.0821610317342254</v>
      </c>
      <c r="R38" s="574">
        <f>'3. BL Demand'!R38</f>
        <v>1.0850992721931749</v>
      </c>
      <c r="S38" s="574">
        <f>'3. BL Demand'!S38</f>
        <v>1.0879419574453222</v>
      </c>
      <c r="T38" s="574">
        <f>'3. BL Demand'!T38</f>
        <v>1.0906953341478738</v>
      </c>
      <c r="U38" s="574">
        <f>'3. BL Demand'!U38</f>
        <v>1.0933650488304087</v>
      </c>
      <c r="V38" s="574">
        <f>'3. BL Demand'!V38</f>
        <v>1.0959562228053974</v>
      </c>
      <c r="W38" s="574">
        <f>'3. BL Demand'!W38</f>
        <v>1.0984735157066263</v>
      </c>
      <c r="X38" s="574">
        <f>'3. BL Demand'!X38</f>
        <v>1.1009211796704799</v>
      </c>
      <c r="Y38" s="574">
        <f>'3. BL Demand'!Y38</f>
        <v>1.1033031057698468</v>
      </c>
      <c r="Z38" s="574">
        <f>'3. BL Demand'!Z38</f>
        <v>1.1056228639958612</v>
      </c>
      <c r="AA38" s="574">
        <f>'3. BL Demand'!AA38</f>
        <v>1.1078837378365234</v>
      </c>
      <c r="AB38" s="574">
        <f>'3. BL Demand'!AB38</f>
        <v>1.1100887543072255</v>
      </c>
      <c r="AC38" s="574">
        <f>'3. BL Demand'!AC38</f>
        <v>1.1122407101341645</v>
      </c>
      <c r="AD38" s="574">
        <f>'3. BL Demand'!AD38</f>
        <v>1.1143421946685463</v>
      </c>
      <c r="AE38" s="574">
        <f>'3. BL Demand'!AE38</f>
        <v>1.1163956100105268</v>
      </c>
      <c r="AF38" s="574">
        <f>'3. BL Demand'!AF38</f>
        <v>1.1184031887418013</v>
      </c>
      <c r="AG38" s="574">
        <f>'3. BL Demand'!AG38</f>
        <v>1.1203670096006704</v>
      </c>
      <c r="AH38" s="574">
        <f>'3. BL Demand'!AH38</f>
        <v>1.1222890113801833</v>
      </c>
      <c r="AI38" s="574">
        <f>'3. BL Demand'!AI38</f>
        <v>1.1241710052862564</v>
      </c>
      <c r="AJ38" s="567">
        <f>'3. BL Demand'!AJ38</f>
        <v>1.1260146859565392</v>
      </c>
      <c r="AK38" s="567">
        <f>'3. BL Demand'!AK38</f>
        <v>1.1278216413108881</v>
      </c>
      <c r="AL38" s="567">
        <f>'3. BL Demand'!AL38</f>
        <v>1.1295933613793518</v>
      </c>
      <c r="AM38" s="567">
        <f>'3. BL Demand'!AM38</f>
        <v>1.1313312462327225</v>
      </c>
      <c r="AN38" s="567">
        <f>'3. BL Demand'!AN38</f>
        <v>1.133036613123191</v>
      </c>
      <c r="AO38" s="567">
        <f>'3. BL Demand'!AO38</f>
        <v>1.1347107029278816</v>
      </c>
    </row>
    <row r="39" spans="1:41" x14ac:dyDescent="0.2">
      <c r="A39" s="341"/>
      <c r="B39" s="977"/>
      <c r="C39" s="530" t="s">
        <v>701</v>
      </c>
      <c r="D39" s="575" t="s">
        <v>702</v>
      </c>
      <c r="E39" s="572" t="s">
        <v>271</v>
      </c>
      <c r="F39" s="576" t="s">
        <v>272</v>
      </c>
      <c r="G39" s="576">
        <v>2</v>
      </c>
      <c r="H39" s="416">
        <f>'3. BL Demand'!H39</f>
        <v>6.3908882011081816E-2</v>
      </c>
      <c r="I39" s="424">
        <f>'3. BL Demand'!I39</f>
        <v>6.0002908031990258E-2</v>
      </c>
      <c r="J39" s="424">
        <f>'3. BL Demand'!J39</f>
        <v>5.8140376287609014E-2</v>
      </c>
      <c r="K39" s="424">
        <f>'3. BL Demand'!K39</f>
        <v>5.6335658816112293E-2</v>
      </c>
      <c r="L39" s="433">
        <f>'3. BL Demand'!L39</f>
        <v>5.4586961022503683E-2</v>
      </c>
      <c r="M39" s="433">
        <f>'3. BL Demand'!M39</f>
        <v>5.2892544017256023E-2</v>
      </c>
      <c r="N39" s="433">
        <f>'3. BL Demand'!N39</f>
        <v>5.125072288717511E-2</v>
      </c>
      <c r="O39" s="433">
        <f>'3. BL Demand'!O39</f>
        <v>4.9659865019937091E-2</v>
      </c>
      <c r="P39" s="433">
        <f>'3. BL Demand'!P39</f>
        <v>4.8118388480633198E-2</v>
      </c>
      <c r="Q39" s="433">
        <f>'3. BL Demand'!Q39</f>
        <v>4.6624760438707835E-2</v>
      </c>
      <c r="R39" s="433">
        <f>'3. BL Demand'!R39</f>
        <v>4.5177495643725453E-2</v>
      </c>
      <c r="S39" s="433">
        <f>'3. BL Demand'!S39</f>
        <v>4.3775154948450745E-2</v>
      </c>
      <c r="T39" s="433">
        <f>'3. BL Demand'!T39</f>
        <v>4.2416343877773495E-2</v>
      </c>
      <c r="U39" s="433">
        <f>'3. BL Demand'!U39</f>
        <v>4.1099711242054818E-2</v>
      </c>
      <c r="V39" s="433">
        <f>'3. BL Demand'!V39</f>
        <v>3.9823947793516327E-2</v>
      </c>
      <c r="W39" s="433">
        <f>'3. BL Demand'!W39</f>
        <v>3.8587784924335698E-2</v>
      </c>
      <c r="X39" s="433">
        <f>'3. BL Demand'!X39</f>
        <v>3.7389993405154427E-2</v>
      </c>
      <c r="Y39" s="433">
        <f>'3. BL Demand'!Y39</f>
        <v>3.6229382162743004E-2</v>
      </c>
      <c r="Z39" s="433">
        <f>'3. BL Demand'!Z39</f>
        <v>3.5104797095608362E-2</v>
      </c>
      <c r="AA39" s="433">
        <f>'3. BL Demand'!AA39</f>
        <v>3.4015119926365585E-2</v>
      </c>
      <c r="AB39" s="433">
        <f>'3. BL Demand'!AB39</f>
        <v>3.2959267089732826E-2</v>
      </c>
      <c r="AC39" s="433">
        <f>'3. BL Demand'!AC39</f>
        <v>3.1936188655043628E-2</v>
      </c>
      <c r="AD39" s="433">
        <f>'3. BL Demand'!AD39</f>
        <v>3.0944867282205253E-2</v>
      </c>
      <c r="AE39" s="433">
        <f>'3. BL Demand'!AE39</f>
        <v>2.9984317210064674E-2</v>
      </c>
      <c r="AF39" s="433">
        <f>'3. BL Demand'!AF39</f>
        <v>2.9053583276176527E-2</v>
      </c>
      <c r="AG39" s="433">
        <f>'3. BL Demand'!AG39</f>
        <v>2.8151739966998029E-2</v>
      </c>
      <c r="AH39" s="433">
        <f>'3. BL Demand'!AH39</f>
        <v>2.7277890497566553E-2</v>
      </c>
      <c r="AI39" s="433">
        <f>'3. BL Demand'!AI39</f>
        <v>2.6431165919744651E-2</v>
      </c>
      <c r="AJ39" s="493">
        <f>'3. BL Demand'!AJ39</f>
        <v>2.5610724258145742E-2</v>
      </c>
      <c r="AK39" s="493">
        <f>'3. BL Demand'!AK39</f>
        <v>2.4815749672881304E-2</v>
      </c>
      <c r="AL39" s="493">
        <f>'3. BL Demand'!AL39</f>
        <v>2.4045451648296922E-2</v>
      </c>
      <c r="AM39" s="493">
        <f>'3. BL Demand'!AM39</f>
        <v>2.3299064206890572E-2</v>
      </c>
      <c r="AN39" s="493">
        <f>'3. BL Demand'!AN39</f>
        <v>2.2575845147631394E-2</v>
      </c>
      <c r="AO39" s="493">
        <f>'3. BL Demand'!AO39</f>
        <v>2.1875075307921606E-2</v>
      </c>
    </row>
    <row r="40" spans="1:41" x14ac:dyDescent="0.2">
      <c r="A40" s="224"/>
      <c r="B40" s="977"/>
      <c r="C40" s="530" t="s">
        <v>703</v>
      </c>
      <c r="D40" s="575" t="s">
        <v>276</v>
      </c>
      <c r="E40" s="572" t="s">
        <v>277</v>
      </c>
      <c r="F40" s="576" t="s">
        <v>272</v>
      </c>
      <c r="G40" s="576">
        <v>2</v>
      </c>
      <c r="H40" s="416">
        <f>'3. BL Demand'!H40</f>
        <v>9.1240771578648169E-2</v>
      </c>
      <c r="I40" s="424">
        <f>'3. BL Demand'!I40</f>
        <v>8.9229962021273673E-2</v>
      </c>
      <c r="J40" s="424">
        <f>'3. BL Demand'!J40</f>
        <v>8.8265618671524326E-2</v>
      </c>
      <c r="K40" s="424">
        <f>'3. BL Demand'!K40</f>
        <v>8.7328391505032701E-2</v>
      </c>
      <c r="L40" s="433">
        <f>'3. BL Demand'!L40</f>
        <v>8.6417965880282596E-2</v>
      </c>
      <c r="M40" s="433">
        <f>'3. BL Demand'!M40</f>
        <v>8.5533956926478999E-2</v>
      </c>
      <c r="N40" s="433">
        <f>'3. BL Demand'!N40</f>
        <v>8.4675926047338076E-2</v>
      </c>
      <c r="O40" s="433">
        <f>'3. BL Demand'!O40</f>
        <v>8.3843393914578859E-2</v>
      </c>
      <c r="P40" s="433">
        <f>'3. BL Demand'!P40</f>
        <v>8.3035850775656547E-2</v>
      </c>
      <c r="Q40" s="433">
        <f>'3. BL Demand'!Q40</f>
        <v>8.2252764683997184E-2</v>
      </c>
      <c r="R40" s="433">
        <f>'3. BL Demand'!R40</f>
        <v>8.1493588106214099E-2</v>
      </c>
      <c r="S40" s="433">
        <f>'3. BL Demand'!S40</f>
        <v>8.0757763249886497E-2</v>
      </c>
      <c r="T40" s="433">
        <f>'3. BL Demand'!T40</f>
        <v>8.0044726374449426E-2</v>
      </c>
      <c r="U40" s="433">
        <f>'3. BL Demand'!U40</f>
        <v>7.9353911287825152E-2</v>
      </c>
      <c r="V40" s="433">
        <f>'3. BL Demand'!V40</f>
        <v>7.8684752186618676E-2</v>
      </c>
      <c r="W40" s="433">
        <f>'3. BL Demand'!W40</f>
        <v>7.8036685963849065E-2</v>
      </c>
      <c r="X40" s="433">
        <f>'3. BL Demand'!X40</f>
        <v>7.7409154082365358E-2</v>
      </c>
      <c r="Y40" s="433">
        <f>'3. BL Demand'!Y40</f>
        <v>7.6801604092222531E-2</v>
      </c>
      <c r="Z40" s="433">
        <f>'3. BL Demand'!Z40</f>
        <v>7.6213490854867783E-2</v>
      </c>
      <c r="AA40" s="433">
        <f>'3. BL Demand'!AA40</f>
        <v>7.5644277524922449E-2</v>
      </c>
      <c r="AB40" s="433">
        <f>'3. BL Demand'!AB40</f>
        <v>7.5093436330838703E-2</v>
      </c>
      <c r="AC40" s="433">
        <f>'3. BL Demand'!AC40</f>
        <v>7.4560449188166719E-2</v>
      </c>
      <c r="AD40" s="433">
        <f>'3. BL Demand'!AD40</f>
        <v>7.4044808173145613E-2</v>
      </c>
      <c r="AE40" s="433">
        <f>'3. BL Demand'!AE40</f>
        <v>7.354601587949125E-2</v>
      </c>
      <c r="AF40" s="433">
        <f>'3. BL Demand'!AF40</f>
        <v>7.3063585677344514E-2</v>
      </c>
      <c r="AG40" s="433">
        <f>'3. BL Demand'!AG40</f>
        <v>7.2597041890166053E-2</v>
      </c>
      <c r="AH40" s="433">
        <f>'3. BL Demand'!AH40</f>
        <v>7.2145919902768779E-2</v>
      </c>
      <c r="AI40" s="433">
        <f>'3. BL Demand'!AI40</f>
        <v>7.1709766211551146E-2</v>
      </c>
      <c r="AJ40" s="493">
        <f>'3. BL Demand'!AJ40</f>
        <v>7.1288138426237838E-2</v>
      </c>
      <c r="AK40" s="493">
        <f>'3. BL Demand'!AK40</f>
        <v>7.0880605230982829E-2</v>
      </c>
      <c r="AL40" s="493">
        <f>'3. BL Demand'!AL40</f>
        <v>7.0486746311480303E-2</v>
      </c>
      <c r="AM40" s="493">
        <f>'3. BL Demand'!AM40</f>
        <v>7.0106152253721868E-2</v>
      </c>
      <c r="AN40" s="493">
        <f>'3. BL Demand'!AN40</f>
        <v>6.9738424419193118E-2</v>
      </c>
      <c r="AO40" s="493">
        <f>'3. BL Demand'!AO40</f>
        <v>6.9383174800593153E-2</v>
      </c>
    </row>
    <row r="41" spans="1:41" ht="38.25" x14ac:dyDescent="0.25">
      <c r="A41" s="342"/>
      <c r="B41" s="977"/>
      <c r="C41" s="648" t="s">
        <v>704</v>
      </c>
      <c r="D41" s="649" t="s">
        <v>705</v>
      </c>
      <c r="E41" s="579" t="s">
        <v>706</v>
      </c>
      <c r="F41" s="650" t="s">
        <v>272</v>
      </c>
      <c r="G41" s="651">
        <v>2</v>
      </c>
      <c r="H41" s="412">
        <f>'3. BL Demand'!H41</f>
        <v>2.6782625276580148</v>
      </c>
      <c r="I41" s="413">
        <f>H41+SUM(I42:I47)</f>
        <v>2.7729267586852639</v>
      </c>
      <c r="J41" s="413">
        <f>I41+SUM(J42:J47)</f>
        <v>2.8623502409172872</v>
      </c>
      <c r="K41" s="413">
        <f>J41+SUM(K42:K47)</f>
        <v>2.9456347202904749</v>
      </c>
      <c r="L41" s="581">
        <f>K41+SUM(L42:L47)</f>
        <v>3.0088119490116108</v>
      </c>
      <c r="M41" s="581">
        <f t="shared" ref="M41:AJ41" si="15">L41+SUM(M42:M47)</f>
        <v>3.0570022878386944</v>
      </c>
      <c r="N41" s="581">
        <f t="shared" si="15"/>
        <v>3.1042963012629303</v>
      </c>
      <c r="O41" s="581">
        <f t="shared" si="15"/>
        <v>3.1509570070442421</v>
      </c>
      <c r="P41" s="581">
        <f t="shared" si="15"/>
        <v>3.1999811994803151</v>
      </c>
      <c r="Q41" s="581">
        <f t="shared" si="15"/>
        <v>3.2561168013838411</v>
      </c>
      <c r="R41" s="581">
        <f t="shared" si="15"/>
        <v>3.3128789407899792</v>
      </c>
      <c r="S41" s="581">
        <f t="shared" si="15"/>
        <v>3.3688182711695496</v>
      </c>
      <c r="T41" s="581">
        <f t="shared" si="15"/>
        <v>3.426520827002566</v>
      </c>
      <c r="U41" s="581">
        <f t="shared" si="15"/>
        <v>3.4928199725277316</v>
      </c>
      <c r="V41" s="581">
        <f t="shared" si="15"/>
        <v>3.5637343122862029</v>
      </c>
      <c r="W41" s="581">
        <f t="shared" si="15"/>
        <v>3.6359505446184093</v>
      </c>
      <c r="X41" s="581">
        <f t="shared" si="15"/>
        <v>3.7124788266741167</v>
      </c>
      <c r="Y41" s="581">
        <f t="shared" si="15"/>
        <v>3.7958975003770181</v>
      </c>
      <c r="Z41" s="581">
        <f t="shared" si="15"/>
        <v>3.8835506142175835</v>
      </c>
      <c r="AA41" s="581">
        <f t="shared" si="15"/>
        <v>3.9727284776437144</v>
      </c>
      <c r="AB41" s="581">
        <f t="shared" si="15"/>
        <v>4.0612090174421658</v>
      </c>
      <c r="AC41" s="581">
        <f t="shared" si="15"/>
        <v>4.1490045545988963</v>
      </c>
      <c r="AD41" s="581">
        <f t="shared" si="15"/>
        <v>4.2361286461560237</v>
      </c>
      <c r="AE41" s="581">
        <f t="shared" si="15"/>
        <v>4.3227317894175217</v>
      </c>
      <c r="AF41" s="581">
        <f t="shared" si="15"/>
        <v>4.4091062911715975</v>
      </c>
      <c r="AG41" s="581">
        <f t="shared" si="15"/>
        <v>4.4948538388780452</v>
      </c>
      <c r="AH41" s="581">
        <f t="shared" si="15"/>
        <v>4.5800734351208519</v>
      </c>
      <c r="AI41" s="581">
        <f t="shared" si="15"/>
        <v>4.6651306151546077</v>
      </c>
      <c r="AJ41" s="876">
        <f t="shared" si="15"/>
        <v>4.7500991570111681</v>
      </c>
      <c r="AK41" s="876">
        <f t="shared" ref="AK41" si="16">AJ41+SUM(AK42:AK47)</f>
        <v>4.8360519284909547</v>
      </c>
      <c r="AL41" s="876">
        <f t="shared" ref="AL41" si="17">AK41+SUM(AL42:AL47)</f>
        <v>4.9259816748479395</v>
      </c>
      <c r="AM41" s="876">
        <f t="shared" ref="AM41" si="18">AL41+SUM(AM42:AM47)</f>
        <v>5.0153457783783963</v>
      </c>
      <c r="AN41" s="876">
        <f t="shared" ref="AN41" si="19">AM41+SUM(AN42:AN47)</f>
        <v>5.1041547713210731</v>
      </c>
      <c r="AO41" s="876">
        <f t="shared" ref="AO41" si="20">AN41+SUM(AO42:AO47)</f>
        <v>5.1924191848837555</v>
      </c>
    </row>
    <row r="42" spans="1:41" x14ac:dyDescent="0.2">
      <c r="A42" s="226"/>
      <c r="B42" s="977"/>
      <c r="C42" s="530" t="s">
        <v>707</v>
      </c>
      <c r="D42" s="582" t="s">
        <v>708</v>
      </c>
      <c r="E42" s="572" t="s">
        <v>283</v>
      </c>
      <c r="F42" s="576" t="s">
        <v>272</v>
      </c>
      <c r="G42" s="652">
        <v>2</v>
      </c>
      <c r="H42" s="508">
        <f>'3. BL Demand'!H42</f>
        <v>7.5094022842586441E-2</v>
      </c>
      <c r="I42" s="539">
        <f>'3. BL Demand'!I42</f>
        <v>4.2684937746025525E-2</v>
      </c>
      <c r="J42" s="539">
        <f>'3. BL Demand'!J42</f>
        <v>3.8430307303110721E-2</v>
      </c>
      <c r="K42" s="413">
        <f>'3. BL Demand'!K42</f>
        <v>3.3258714781463673E-2</v>
      </c>
      <c r="L42" s="433">
        <f>'3. BL Demand'!L42</f>
        <v>1.4100521368135959E-2</v>
      </c>
      <c r="M42" s="433">
        <f>'3. BL Demand'!M42</f>
        <v>4.4683797745854712E-5</v>
      </c>
      <c r="N42" s="433">
        <f>'3. BL Demand'!N42</f>
        <v>6.1747381385571917E-5</v>
      </c>
      <c r="O42" s="433">
        <f>'3. BL Demand'!O42</f>
        <v>3.2450048546133896E-4</v>
      </c>
      <c r="P42" s="433">
        <f>'3. BL Demand'!P42</f>
        <v>3.5670483881602914E-3</v>
      </c>
      <c r="Q42" s="433">
        <f>'3. BL Demand'!Q42</f>
        <v>1.154084210825743E-2</v>
      </c>
      <c r="R42" s="433">
        <f>'3. BL Demand'!R42</f>
        <v>1.3013403253651881E-2</v>
      </c>
      <c r="S42" s="433">
        <f>'3. BL Demand'!S42</f>
        <v>1.3020567643170425E-2</v>
      </c>
      <c r="T42" s="433">
        <f>'3. BL Demand'!T42</f>
        <v>1.5598020780780611E-2</v>
      </c>
      <c r="U42" s="433">
        <f>'3. BL Demand'!U42</f>
        <v>2.4993391143261715E-2</v>
      </c>
      <c r="V42" s="433">
        <f>'3. BL Demand'!V42</f>
        <v>3.0392212084065735E-2</v>
      </c>
      <c r="W42" s="433">
        <f>'3. BL Demand'!W42</f>
        <v>3.2462864893886244E-2</v>
      </c>
      <c r="X42" s="433">
        <f>'3. BL Demand'!X42</f>
        <v>3.752909041937464E-2</v>
      </c>
      <c r="Y42" s="433">
        <f>'3. BL Demand'!Y42</f>
        <v>4.515935012113842E-2</v>
      </c>
      <c r="Z42" s="433">
        <f>'3. BL Demand'!Z42</f>
        <v>5.0119622003509855E-2</v>
      </c>
      <c r="AA42" s="433">
        <f>'3. BL Demand'!AA42</f>
        <v>5.2356433311935034E-2</v>
      </c>
      <c r="AB42" s="433">
        <f>'3. BL Demand'!AB42</f>
        <v>5.2357662621432217E-2</v>
      </c>
      <c r="AC42" s="433">
        <f>'3. BL Demand'!AC42</f>
        <v>5.235796041136203E-2</v>
      </c>
      <c r="AD42" s="433">
        <f>'3. BL Demand'!AD42</f>
        <v>5.2358814156057545E-2</v>
      </c>
      <c r="AE42" s="433">
        <f>'3. BL Demand'!AE42</f>
        <v>5.2497410765797774E-2</v>
      </c>
      <c r="AF42" s="433">
        <f>'3. BL Demand'!AF42</f>
        <v>5.2915801693985749E-2</v>
      </c>
      <c r="AG42" s="433">
        <f>'3. BL Demand'!AG42</f>
        <v>5.2923604990887649E-2</v>
      </c>
      <c r="AH42" s="433">
        <f>'3. BL Demand'!AH42</f>
        <v>5.3018368655978948E-2</v>
      </c>
      <c r="AI42" s="433">
        <f>'3. BL Demand'!AI42</f>
        <v>5.3466853817181574E-2</v>
      </c>
      <c r="AJ42" s="493">
        <f>'3. BL Demand'!AJ42</f>
        <v>5.3977527374932915E-2</v>
      </c>
      <c r="AK42" s="493">
        <f>'3. BL Demand'!AK42</f>
        <v>5.5549698969046234E-2</v>
      </c>
      <c r="AL42" s="493">
        <f>'3. BL Demand'!AL42</f>
        <v>6.0103461753060868E-2</v>
      </c>
      <c r="AM42" s="493">
        <f>'3. BL Demand'!AM42</f>
        <v>6.0103664377144719E-2</v>
      </c>
      <c r="AN42" s="493">
        <f>'3. BL Demand'!AN42</f>
        <v>6.0103664377144719E-2</v>
      </c>
      <c r="AO42" s="493">
        <f>'3. BL Demand'!AO42</f>
        <v>6.0103664377144719E-2</v>
      </c>
    </row>
    <row r="43" spans="1:41" x14ac:dyDescent="0.2">
      <c r="A43" s="226"/>
      <c r="B43" s="977"/>
      <c r="C43" s="530" t="s">
        <v>709</v>
      </c>
      <c r="D43" s="584" t="s">
        <v>285</v>
      </c>
      <c r="E43" s="572" t="s">
        <v>286</v>
      </c>
      <c r="F43" s="576" t="s">
        <v>272</v>
      </c>
      <c r="G43" s="652">
        <v>2</v>
      </c>
      <c r="H43" s="508">
        <f>'3. BL Demand'!H43</f>
        <v>4.8188449658928698E-2</v>
      </c>
      <c r="I43" s="539">
        <f>'3. BL Demand'!I43</f>
        <v>4.8866336705836774E-2</v>
      </c>
      <c r="J43" s="539">
        <f>'3. BL Demand'!J43</f>
        <v>4.7939275401345127E-2</v>
      </c>
      <c r="K43" s="413">
        <f>'3. BL Demand'!K43</f>
        <v>4.7029801718930807E-2</v>
      </c>
      <c r="L43" s="433">
        <f>'3. BL Demand'!L43</f>
        <v>4.6137581997325851E-2</v>
      </c>
      <c r="M43" s="433">
        <f>'3. BL Demand'!M43</f>
        <v>4.526228890527334E-2</v>
      </c>
      <c r="N43" s="433">
        <f>'3. BL Demand'!N43</f>
        <v>4.4403601321438377E-2</v>
      </c>
      <c r="O43" s="433">
        <f>'3. BL Demand'!O43</f>
        <v>4.3561204216597427E-2</v>
      </c>
      <c r="P43" s="433">
        <f>'3. BL Demand'!P43</f>
        <v>4.2734788538062583E-2</v>
      </c>
      <c r="Q43" s="433">
        <f>'3. BL Demand'!Q43</f>
        <v>4.1924051096298522E-2</v>
      </c>
      <c r="R43" s="433">
        <f>'3. BL Demand'!R43</f>
        <v>4.1128694453690474E-2</v>
      </c>
      <c r="S43" s="433">
        <f>'3. BL Demand'!S43</f>
        <v>4.0348426815422368E-2</v>
      </c>
      <c r="T43" s="433">
        <f>'3. BL Demand'!T43</f>
        <v>3.958296192242531E-2</v>
      </c>
      <c r="U43" s="433">
        <f>'3. BL Demand'!U43</f>
        <v>3.8832018946356801E-2</v>
      </c>
      <c r="V43" s="433">
        <f>'3. BL Demand'!V43</f>
        <v>3.8095322386572449E-2</v>
      </c>
      <c r="W43" s="433">
        <f>'3. BL Demand'!W43</f>
        <v>3.7372601969052233E-2</v>
      </c>
      <c r="X43" s="433">
        <f>'3. BL Demand'!X43</f>
        <v>3.6663592547244307E-2</v>
      </c>
      <c r="Y43" s="433">
        <f>'3. BL Demand'!Y43</f>
        <v>3.5968034004789887E-2</v>
      </c>
      <c r="Z43" s="433">
        <f>'3. BL Demand'!Z43</f>
        <v>3.5285671160093623E-2</v>
      </c>
      <c r="AA43" s="433">
        <f>'3. BL Demand'!AA43</f>
        <v>3.4616253672704336E-2</v>
      </c>
      <c r="AB43" s="433">
        <f>'3. BL Demand'!AB43</f>
        <v>3.3959535951471963E-2</v>
      </c>
      <c r="AC43" s="433">
        <f>'3. BL Demand'!AC43</f>
        <v>3.3315277064446737E-2</v>
      </c>
      <c r="AD43" s="433">
        <f>'3. BL Demand'!AD43</f>
        <v>3.2683240650487805E-2</v>
      </c>
      <c r="AE43" s="433">
        <f>'3. BL Demand'!AE43</f>
        <v>3.2063194832548748E-2</v>
      </c>
      <c r="AF43" s="433">
        <f>'3. BL Demand'!AF43</f>
        <v>3.1454912132608155E-2</v>
      </c>
      <c r="AG43" s="433">
        <f>'3. BL Demand'!AG43</f>
        <v>3.0858169388214087E-2</v>
      </c>
      <c r="AH43" s="433">
        <f>'3. BL Demand'!AH43</f>
        <v>3.0272747670611805E-2</v>
      </c>
      <c r="AI43" s="433">
        <f>'3. BL Demand'!AI43</f>
        <v>2.9698432204424797E-2</v>
      </c>
      <c r="AJ43" s="493">
        <f>'3. BL Demand'!AJ43</f>
        <v>2.9135012288859435E-2</v>
      </c>
      <c r="AK43" s="493">
        <f>'3. BL Demand'!AK43</f>
        <v>2.8582281220404612E-2</v>
      </c>
      <c r="AL43" s="493">
        <f>'3. BL Demand'!AL43</f>
        <v>2.8040036216997782E-2</v>
      </c>
      <c r="AM43" s="493">
        <f>'3. BL Demand'!AM43</f>
        <v>2.7508078343629751E-2</v>
      </c>
      <c r="AN43" s="493">
        <f>'3. BL Demand'!AN43</f>
        <v>2.6986212439360776E-2</v>
      </c>
      <c r="AO43" s="493">
        <f>'3. BL Demand'!AO43</f>
        <v>2.6474247045721305E-2</v>
      </c>
    </row>
    <row r="44" spans="1:41" x14ac:dyDescent="0.2">
      <c r="A44" s="226"/>
      <c r="B44" s="977"/>
      <c r="C44" s="530" t="s">
        <v>710</v>
      </c>
      <c r="D44" s="575" t="s">
        <v>288</v>
      </c>
      <c r="E44" s="572" t="s">
        <v>289</v>
      </c>
      <c r="F44" s="576" t="s">
        <v>272</v>
      </c>
      <c r="G44" s="652">
        <v>2</v>
      </c>
      <c r="H44" s="508">
        <f>'3. BL Demand'!H44</f>
        <v>0</v>
      </c>
      <c r="I44" s="539">
        <f>'3. BL Demand'!I44</f>
        <v>0</v>
      </c>
      <c r="J44" s="539">
        <f>'3. BL Demand'!J44</f>
        <v>0</v>
      </c>
      <c r="K44" s="413">
        <f>'3. BL Demand'!K44</f>
        <v>0</v>
      </c>
      <c r="L44" s="433">
        <f>'3. BL Demand'!L44</f>
        <v>0</v>
      </c>
      <c r="M44" s="433">
        <f>'3. BL Demand'!M44</f>
        <v>0</v>
      </c>
      <c r="N44" s="433">
        <f>'3. BL Demand'!N44</f>
        <v>0</v>
      </c>
      <c r="O44" s="433">
        <f>'3. BL Demand'!O44</f>
        <v>0</v>
      </c>
      <c r="P44" s="433">
        <f>'3. BL Demand'!P44</f>
        <v>0</v>
      </c>
      <c r="Q44" s="433">
        <f>'3. BL Demand'!Q44</f>
        <v>0</v>
      </c>
      <c r="R44" s="433">
        <f>'3. BL Demand'!R44</f>
        <v>0</v>
      </c>
      <c r="S44" s="433">
        <f>'3. BL Demand'!S44</f>
        <v>0</v>
      </c>
      <c r="T44" s="433">
        <f>'3. BL Demand'!T44</f>
        <v>0</v>
      </c>
      <c r="U44" s="433">
        <f>'3. BL Demand'!U44</f>
        <v>0</v>
      </c>
      <c r="V44" s="433">
        <f>'3. BL Demand'!V44</f>
        <v>0</v>
      </c>
      <c r="W44" s="433">
        <f>'3. BL Demand'!W44</f>
        <v>0</v>
      </c>
      <c r="X44" s="433">
        <f>'3. BL Demand'!X44</f>
        <v>0</v>
      </c>
      <c r="Y44" s="433">
        <f>'3. BL Demand'!Y44</f>
        <v>0</v>
      </c>
      <c r="Z44" s="433">
        <f>'3. BL Demand'!Z44</f>
        <v>0</v>
      </c>
      <c r="AA44" s="433">
        <f>'3. BL Demand'!AA44</f>
        <v>0</v>
      </c>
      <c r="AB44" s="433">
        <f>'3. BL Demand'!AB44</f>
        <v>0</v>
      </c>
      <c r="AC44" s="433">
        <f>'3. BL Demand'!AC44</f>
        <v>0</v>
      </c>
      <c r="AD44" s="433">
        <f>'3. BL Demand'!AD44</f>
        <v>0</v>
      </c>
      <c r="AE44" s="433">
        <f>'3. BL Demand'!AE44</f>
        <v>0</v>
      </c>
      <c r="AF44" s="433">
        <f>'3. BL Demand'!AF44</f>
        <v>0</v>
      </c>
      <c r="AG44" s="433">
        <f>'3. BL Demand'!AG44</f>
        <v>0</v>
      </c>
      <c r="AH44" s="433">
        <f>'3. BL Demand'!AH44</f>
        <v>0</v>
      </c>
      <c r="AI44" s="433">
        <f>'3. BL Demand'!AI44</f>
        <v>0</v>
      </c>
      <c r="AJ44" s="493">
        <f>'3. BL Demand'!AJ44</f>
        <v>0</v>
      </c>
      <c r="AK44" s="493">
        <f>'3. BL Demand'!AK44</f>
        <v>0</v>
      </c>
      <c r="AL44" s="493">
        <f>'3. BL Demand'!AL44</f>
        <v>0</v>
      </c>
      <c r="AM44" s="493">
        <f>'3. BL Demand'!AM44</f>
        <v>0</v>
      </c>
      <c r="AN44" s="493">
        <f>'3. BL Demand'!AN44</f>
        <v>0</v>
      </c>
      <c r="AO44" s="493">
        <f>'3. BL Demand'!AO44</f>
        <v>0</v>
      </c>
    </row>
    <row r="45" spans="1:41" x14ac:dyDescent="0.2">
      <c r="A45" s="226"/>
      <c r="B45" s="977"/>
      <c r="C45" s="530" t="s">
        <v>711</v>
      </c>
      <c r="D45" s="575" t="s">
        <v>291</v>
      </c>
      <c r="E45" s="572" t="s">
        <v>292</v>
      </c>
      <c r="F45" s="576" t="s">
        <v>272</v>
      </c>
      <c r="G45" s="652">
        <v>2</v>
      </c>
      <c r="H45" s="508">
        <f>'3. BL Demand'!H45</f>
        <v>0</v>
      </c>
      <c r="I45" s="539">
        <f>'3. BL Demand'!I45</f>
        <v>0</v>
      </c>
      <c r="J45" s="539">
        <f>'3. BL Demand'!J45</f>
        <v>0</v>
      </c>
      <c r="K45" s="413">
        <f>'3. BL Demand'!K45</f>
        <v>0</v>
      </c>
      <c r="L45" s="433">
        <f>'3. BL Demand'!L45</f>
        <v>0</v>
      </c>
      <c r="M45" s="433">
        <f>'3. BL Demand'!M45</f>
        <v>0</v>
      </c>
      <c r="N45" s="433">
        <f>'3. BL Demand'!N45</f>
        <v>0</v>
      </c>
      <c r="O45" s="433">
        <f>'3. BL Demand'!O45</f>
        <v>0</v>
      </c>
      <c r="P45" s="433">
        <f>'3. BL Demand'!P45</f>
        <v>0</v>
      </c>
      <c r="Q45" s="433">
        <f>'3. BL Demand'!Q45</f>
        <v>0</v>
      </c>
      <c r="R45" s="433">
        <f>'3. BL Demand'!R45</f>
        <v>0</v>
      </c>
      <c r="S45" s="433">
        <f>'3. BL Demand'!S45</f>
        <v>0</v>
      </c>
      <c r="T45" s="433">
        <f>'3. BL Demand'!T45</f>
        <v>0</v>
      </c>
      <c r="U45" s="433">
        <f>'3. BL Demand'!U45</f>
        <v>0</v>
      </c>
      <c r="V45" s="433">
        <f>'3. BL Demand'!V45</f>
        <v>0</v>
      </c>
      <c r="W45" s="433">
        <f>'3. BL Demand'!W45</f>
        <v>0</v>
      </c>
      <c r="X45" s="433">
        <f>'3. BL Demand'!X45</f>
        <v>0</v>
      </c>
      <c r="Y45" s="433">
        <f>'3. BL Demand'!Y45</f>
        <v>0</v>
      </c>
      <c r="Z45" s="433">
        <f>'3. BL Demand'!Z45</f>
        <v>0</v>
      </c>
      <c r="AA45" s="433">
        <f>'3. BL Demand'!AA45</f>
        <v>0</v>
      </c>
      <c r="AB45" s="433">
        <f>'3. BL Demand'!AB45</f>
        <v>0</v>
      </c>
      <c r="AC45" s="433">
        <f>'3. BL Demand'!AC45</f>
        <v>0</v>
      </c>
      <c r="AD45" s="433">
        <f>'3. BL Demand'!AD45</f>
        <v>0</v>
      </c>
      <c r="AE45" s="433">
        <f>'3. BL Demand'!AE45</f>
        <v>0</v>
      </c>
      <c r="AF45" s="433">
        <f>'3. BL Demand'!AF45</f>
        <v>0</v>
      </c>
      <c r="AG45" s="433">
        <f>'3. BL Demand'!AG45</f>
        <v>0</v>
      </c>
      <c r="AH45" s="433">
        <f>'3. BL Demand'!AH45</f>
        <v>0</v>
      </c>
      <c r="AI45" s="433">
        <f>'3. BL Demand'!AI45</f>
        <v>0</v>
      </c>
      <c r="AJ45" s="493">
        <f>'3. BL Demand'!AJ45</f>
        <v>0</v>
      </c>
      <c r="AK45" s="493">
        <f>'3. BL Demand'!AK45</f>
        <v>0</v>
      </c>
      <c r="AL45" s="493">
        <f>'3. BL Demand'!AL45</f>
        <v>0</v>
      </c>
      <c r="AM45" s="493">
        <f>'3. BL Demand'!AM45</f>
        <v>0</v>
      </c>
      <c r="AN45" s="493">
        <f>'3. BL Demand'!AN45</f>
        <v>0</v>
      </c>
      <c r="AO45" s="493">
        <f>'3. BL Demand'!AO45</f>
        <v>0</v>
      </c>
    </row>
    <row r="46" spans="1:41" x14ac:dyDescent="0.2">
      <c r="A46" s="226"/>
      <c r="B46" s="977"/>
      <c r="C46" s="530" t="s">
        <v>712</v>
      </c>
      <c r="D46" s="575" t="s">
        <v>713</v>
      </c>
      <c r="E46" s="572" t="s">
        <v>295</v>
      </c>
      <c r="F46" s="576" t="s">
        <v>272</v>
      </c>
      <c r="G46" s="652">
        <v>2</v>
      </c>
      <c r="H46" s="508">
        <f>'3. BL Demand'!H46</f>
        <v>0</v>
      </c>
      <c r="I46" s="539">
        <f>'3. BL Demand'!I46</f>
        <v>0</v>
      </c>
      <c r="J46" s="539">
        <f>'3. BL Demand'!J46</f>
        <v>0</v>
      </c>
      <c r="K46" s="413">
        <f>'3. BL Demand'!K46</f>
        <v>0</v>
      </c>
      <c r="L46" s="433">
        <f>'3. BL Demand'!L46</f>
        <v>0</v>
      </c>
      <c r="M46" s="433">
        <f>'3. BL Demand'!M46</f>
        <v>0</v>
      </c>
      <c r="N46" s="433">
        <f>'3. BL Demand'!N46</f>
        <v>0</v>
      </c>
      <c r="O46" s="433">
        <f>'3. BL Demand'!O46</f>
        <v>0</v>
      </c>
      <c r="P46" s="433">
        <f>'3. BL Demand'!P46</f>
        <v>0</v>
      </c>
      <c r="Q46" s="433">
        <f>'3. BL Demand'!Q46</f>
        <v>0</v>
      </c>
      <c r="R46" s="433">
        <f>'3. BL Demand'!R46</f>
        <v>0</v>
      </c>
      <c r="S46" s="433">
        <f>'3. BL Demand'!S46</f>
        <v>0</v>
      </c>
      <c r="T46" s="433">
        <f>'3. BL Demand'!T46</f>
        <v>0</v>
      </c>
      <c r="U46" s="433">
        <f>'3. BL Demand'!U46</f>
        <v>0</v>
      </c>
      <c r="V46" s="433">
        <f>'3. BL Demand'!V46</f>
        <v>0</v>
      </c>
      <c r="W46" s="433">
        <f>'3. BL Demand'!W46</f>
        <v>0</v>
      </c>
      <c r="X46" s="433">
        <f>'3. BL Demand'!X46</f>
        <v>0</v>
      </c>
      <c r="Y46" s="433">
        <f>'3. BL Demand'!Y46</f>
        <v>0</v>
      </c>
      <c r="Z46" s="433">
        <f>'3. BL Demand'!Z46</f>
        <v>0</v>
      </c>
      <c r="AA46" s="433">
        <f>'3. BL Demand'!AA46</f>
        <v>0</v>
      </c>
      <c r="AB46" s="433">
        <f>'3. BL Demand'!AB46</f>
        <v>0</v>
      </c>
      <c r="AC46" s="433">
        <f>'3. BL Demand'!AC46</f>
        <v>0</v>
      </c>
      <c r="AD46" s="433">
        <f>'3. BL Demand'!AD46</f>
        <v>0</v>
      </c>
      <c r="AE46" s="433">
        <f>'3. BL Demand'!AE46</f>
        <v>0</v>
      </c>
      <c r="AF46" s="433">
        <f>'3. BL Demand'!AF46</f>
        <v>0</v>
      </c>
      <c r="AG46" s="433">
        <f>'3. BL Demand'!AG46</f>
        <v>0</v>
      </c>
      <c r="AH46" s="433">
        <f>'3. BL Demand'!AH46</f>
        <v>0</v>
      </c>
      <c r="AI46" s="433">
        <f>'3. BL Demand'!AI46</f>
        <v>0</v>
      </c>
      <c r="AJ46" s="493">
        <f>'3. BL Demand'!AJ46</f>
        <v>0</v>
      </c>
      <c r="AK46" s="493">
        <f>'3. BL Demand'!AK46</f>
        <v>0</v>
      </c>
      <c r="AL46" s="493">
        <f>'3. BL Demand'!AL46</f>
        <v>0</v>
      </c>
      <c r="AM46" s="493">
        <f>'3. BL Demand'!AM46</f>
        <v>0</v>
      </c>
      <c r="AN46" s="493">
        <f>'3. BL Demand'!AN46</f>
        <v>0</v>
      </c>
      <c r="AO46" s="493">
        <f>'3. BL Demand'!AO46</f>
        <v>0</v>
      </c>
    </row>
    <row r="47" spans="1:41" x14ac:dyDescent="0.2">
      <c r="A47" s="226"/>
      <c r="B47" s="977"/>
      <c r="C47" s="530" t="s">
        <v>714</v>
      </c>
      <c r="D47" s="575" t="s">
        <v>297</v>
      </c>
      <c r="E47" s="572" t="s">
        <v>298</v>
      </c>
      <c r="F47" s="576" t="s">
        <v>272</v>
      </c>
      <c r="G47" s="652">
        <v>2</v>
      </c>
      <c r="H47" s="508">
        <f>'3. BL Demand'!H47</f>
        <v>1.9439161485737713E-3</v>
      </c>
      <c r="I47" s="539">
        <f>'3. BL Demand'!I47</f>
        <v>3.1129565753869604E-3</v>
      </c>
      <c r="J47" s="539">
        <f>'3. BL Demand'!J47</f>
        <v>3.0538995275673849E-3</v>
      </c>
      <c r="K47" s="413">
        <f>'3. BL Demand'!K47</f>
        <v>2.9959628727930379E-3</v>
      </c>
      <c r="L47" s="433">
        <f>'3. BL Demand'!L47</f>
        <v>2.939125355674053E-3</v>
      </c>
      <c r="M47" s="433">
        <f>'3. BL Demand'!M47</f>
        <v>2.8833661240644077E-3</v>
      </c>
      <c r="N47" s="433">
        <f>'3. BL Demand'!N47</f>
        <v>2.8286647214118355E-3</v>
      </c>
      <c r="O47" s="433">
        <f>'3. BL Demand'!O47</f>
        <v>2.7750010792528686E-3</v>
      </c>
      <c r="P47" s="433">
        <f>'3. BL Demand'!P47</f>
        <v>2.7223555098502693E-3</v>
      </c>
      <c r="Q47" s="433">
        <f>'3. BL Demand'!Q47</f>
        <v>2.6707086989701248E-3</v>
      </c>
      <c r="R47" s="433">
        <f>'3. BL Demand'!R47</f>
        <v>2.6200416987959803E-3</v>
      </c>
      <c r="S47" s="433">
        <f>'3. BL Demand'!S47</f>
        <v>2.5703359209773985E-3</v>
      </c>
      <c r="T47" s="433">
        <f>'3. BL Demand'!T47</f>
        <v>2.5215731298103977E-3</v>
      </c>
      <c r="U47" s="433">
        <f>'3. BL Demand'!U47</f>
        <v>2.4737354355472648E-3</v>
      </c>
      <c r="V47" s="433">
        <f>'3. BL Demand'!V47</f>
        <v>2.4268052878332921E-3</v>
      </c>
      <c r="W47" s="433">
        <f>'3. BL Demand'!W47</f>
        <v>2.380765469268025E-3</v>
      </c>
      <c r="X47" s="433">
        <f>'3. BL Demand'!X47</f>
        <v>2.3355990890886677E-3</v>
      </c>
      <c r="Y47" s="433">
        <f>'3. BL Demand'!Y47</f>
        <v>2.2912895769733178E-3</v>
      </c>
      <c r="Z47" s="433">
        <f>'3. BL Demand'!Z47</f>
        <v>2.2478206769617629E-3</v>
      </c>
      <c r="AA47" s="433">
        <f>'3. BL Demand'!AA47</f>
        <v>2.2051764414916099E-3</v>
      </c>
      <c r="AB47" s="433">
        <f>'3. BL Demand'!AB47</f>
        <v>2.1633412255475577E-3</v>
      </c>
      <c r="AC47" s="433">
        <f>'3. BL Demand'!AC47</f>
        <v>2.1222996809216613E-3</v>
      </c>
      <c r="AD47" s="433">
        <f>'3. BL Demand'!AD47</f>
        <v>2.0820367505824931E-3</v>
      </c>
      <c r="AE47" s="433">
        <f>'3. BL Demand'!AE47</f>
        <v>2.0425376631511235E-3</v>
      </c>
      <c r="AF47" s="433">
        <f>'3. BL Demand'!AF47</f>
        <v>2.0037879274819054E-3</v>
      </c>
      <c r="AG47" s="433">
        <f>'3. BL Demand'!AG47</f>
        <v>1.9657733273460596E-3</v>
      </c>
      <c r="AH47" s="433">
        <f>'3. BL Demand'!AH47</f>
        <v>1.92847991621613E-3</v>
      </c>
      <c r="AI47" s="433">
        <f>'3. BL Demand'!AI47</f>
        <v>1.8918940121493795E-3</v>
      </c>
      <c r="AJ47" s="493">
        <f>'3. BL Demand'!AJ47</f>
        <v>1.8560021927682539E-3</v>
      </c>
      <c r="AK47" s="493">
        <f>'3. BL Demand'!AK47</f>
        <v>1.8207912903360777E-3</v>
      </c>
      <c r="AL47" s="493">
        <f>'3. BL Demand'!AL47</f>
        <v>1.7862483869261643E-3</v>
      </c>
      <c r="AM47" s="493">
        <f>'3. BL Demand'!AM47</f>
        <v>1.7523608096825835E-3</v>
      </c>
      <c r="AN47" s="493">
        <f>'3. BL Demand'!AN47</f>
        <v>1.7191161261708291E-3</v>
      </c>
      <c r="AO47" s="493">
        <f>'3. BL Demand'!AO47</f>
        <v>1.6865021398166976E-3</v>
      </c>
    </row>
    <row r="48" spans="1:41" x14ac:dyDescent="0.2">
      <c r="A48" s="226"/>
      <c r="B48" s="977"/>
      <c r="C48" s="530" t="s">
        <v>715</v>
      </c>
      <c r="D48" s="575" t="s">
        <v>300</v>
      </c>
      <c r="E48" s="572" t="s">
        <v>277</v>
      </c>
      <c r="F48" s="576" t="s">
        <v>272</v>
      </c>
      <c r="G48" s="652">
        <v>2</v>
      </c>
      <c r="H48" s="508">
        <f>'3. BL Demand'!H48</f>
        <v>7.7270451090091272E-2</v>
      </c>
      <c r="I48" s="539">
        <f>'3. BL Demand'!I48</f>
        <v>8.6505636838805744E-2</v>
      </c>
      <c r="J48" s="539">
        <f>'3. BL Demand'!J48</f>
        <v>8.893286410574533E-2</v>
      </c>
      <c r="K48" s="413">
        <f>'3. BL Demand'!K48</f>
        <v>9.1194924050265344E-2</v>
      </c>
      <c r="L48" s="433">
        <f>'3. BL Demand'!L48</f>
        <v>9.2917289448832124E-2</v>
      </c>
      <c r="M48" s="433">
        <f>'3. BL Demand'!M48</f>
        <v>9.4237265579614093E-2</v>
      </c>
      <c r="N48" s="433">
        <f>'3. BL Demand'!N48</f>
        <v>9.5532680220996938E-2</v>
      </c>
      <c r="O48" s="433">
        <f>'3. BL Demand'!O48</f>
        <v>9.6810595817903591E-2</v>
      </c>
      <c r="P48" s="433">
        <f>'3. BL Demand'!P48</f>
        <v>9.8151376785081693E-2</v>
      </c>
      <c r="Q48" s="433">
        <f>'3. BL Demand'!Q48</f>
        <v>9.9682341262633312E-2</v>
      </c>
      <c r="R48" s="433">
        <f>'3. BL Demand'!R48</f>
        <v>0.10122961648996757</v>
      </c>
      <c r="S48" s="433">
        <f>'3. BL Demand'!S48</f>
        <v>0.10275434966687796</v>
      </c>
      <c r="T48" s="433">
        <f>'3. BL Demand'!T48</f>
        <v>0.10432589056877734</v>
      </c>
      <c r="U48" s="433">
        <f>'3. BL Demand'!U48</f>
        <v>0.10612747464113426</v>
      </c>
      <c r="V48" s="433">
        <f>'3. BL Demand'!V48</f>
        <v>0.10805235543234253</v>
      </c>
      <c r="W48" s="433">
        <f>'3. BL Demand'!W48</f>
        <v>0.1100117002681528</v>
      </c>
      <c r="X48" s="433">
        <f>'3. BL Demand'!X48</f>
        <v>0.11208623047267147</v>
      </c>
      <c r="Y48" s="433">
        <f>'3. BL Demand'!Y48</f>
        <v>0.11434508872581056</v>
      </c>
      <c r="Z48" s="433">
        <f>'3. BL Demand'!Z48</f>
        <v>0.11671706774205844</v>
      </c>
      <c r="AA48" s="433">
        <f>'3. BL Demand'!AA48</f>
        <v>0.11912951914935808</v>
      </c>
      <c r="AB48" s="433">
        <f>'3. BL Demand'!AB48</f>
        <v>0.121522869159798</v>
      </c>
      <c r="AC48" s="433">
        <f>'3. BL Demand'!AC48</f>
        <v>0.12389745580104798</v>
      </c>
      <c r="AD48" s="433">
        <f>'3. BL Demand'!AD48</f>
        <v>0.1262536500984926</v>
      </c>
      <c r="AE48" s="433">
        <f>'3. BL Demand'!AE48</f>
        <v>0.12859549478482205</v>
      </c>
      <c r="AF48" s="433">
        <f>'3. BL Demand'!AF48</f>
        <v>0.1309308348637068</v>
      </c>
      <c r="AG48" s="433">
        <f>'3. BL Demand'!AG48</f>
        <v>0.13324899726950737</v>
      </c>
      <c r="AH48" s="433">
        <f>'3. BL Demand'!AH48</f>
        <v>0.135552643568838</v>
      </c>
      <c r="AI48" s="433">
        <f>'3. BL Demand'!AI48</f>
        <v>0.13785158187420352</v>
      </c>
      <c r="AJ48" s="493">
        <f>'3. BL Demand'!AJ48</f>
        <v>0.14014779713174683</v>
      </c>
      <c r="AK48" s="493">
        <f>'3. BL Demand'!AK48</f>
        <v>0.14247006326962772</v>
      </c>
      <c r="AL48" s="493">
        <f>'3. BL Demand'!AL48</f>
        <v>0.14489863275537715</v>
      </c>
      <c r="AM48" s="493">
        <f>'3. BL Demand'!AM48</f>
        <v>0.14731170836211732</v>
      </c>
      <c r="AN48" s="493">
        <f>'3. BL Demand'!AN48</f>
        <v>0.14970957869995244</v>
      </c>
      <c r="AO48" s="493">
        <f>'3. BL Demand'!AO48</f>
        <v>0.15209253223364938</v>
      </c>
    </row>
    <row r="49" spans="1:41" x14ac:dyDescent="0.2">
      <c r="A49" s="226"/>
      <c r="B49" s="977"/>
      <c r="C49" s="530" t="s">
        <v>716</v>
      </c>
      <c r="D49" s="575" t="s">
        <v>302</v>
      </c>
      <c r="E49" s="572" t="s">
        <v>303</v>
      </c>
      <c r="F49" s="576" t="s">
        <v>272</v>
      </c>
      <c r="G49" s="652">
        <v>2</v>
      </c>
      <c r="H49" s="508">
        <f>'3. BL Demand'!H49</f>
        <v>2.7928654740935888</v>
      </c>
      <c r="I49" s="539">
        <f>'3. BL Demand'!I49</f>
        <v>2.6879016993835858</v>
      </c>
      <c r="J49" s="539">
        <f>'3. BL Demand'!J49</f>
        <v>2.6369085244546731</v>
      </c>
      <c r="K49" s="413">
        <f>'3. BL Demand'!K49</f>
        <v>2.5868827598629496</v>
      </c>
      <c r="L49" s="433">
        <f>'3. BL Demand'!L49</f>
        <v>2.5378060525099495</v>
      </c>
      <c r="M49" s="433">
        <f>'3. BL Demand'!M49</f>
        <v>2.4896603974806122</v>
      </c>
      <c r="N49" s="433">
        <f>'3. BL Demand'!N49</f>
        <v>2.4424281314377616</v>
      </c>
      <c r="O49" s="433">
        <f>'3. BL Demand'!O49</f>
        <v>2.3960919261419114</v>
      </c>
      <c r="P49" s="433">
        <f>'3. BL Demand'!P49</f>
        <v>2.3506347820939983</v>
      </c>
      <c r="Q49" s="433">
        <f>'3. BL Demand'!Q49</f>
        <v>2.3060400222987294</v>
      </c>
      <c r="R49" s="433">
        <f>'3. BL Demand'!R49</f>
        <v>2.2622912861462434</v>
      </c>
      <c r="S49" s="433">
        <f>'3. BL Demand'!S49</f>
        <v>2.2193725234098434</v>
      </c>
      <c r="T49" s="433">
        <f>'3. BL Demand'!T49</f>
        <v>2.1772679883576074</v>
      </c>
      <c r="U49" s="433">
        <f>'3. BL Demand'!U49</f>
        <v>2.1359622339757038</v>
      </c>
      <c r="V49" s="433">
        <f>'3. BL Demand'!V49</f>
        <v>2.095440106301298</v>
      </c>
      <c r="W49" s="433">
        <f>'3. BL Demand'!W49</f>
        <v>2.0556867388629776</v>
      </c>
      <c r="X49" s="433">
        <f>'3. BL Demand'!X49</f>
        <v>2.0166875472266446</v>
      </c>
      <c r="Y49" s="433">
        <f>'3. BL Demand'!Y49</f>
        <v>1.9784282236448816</v>
      </c>
      <c r="Z49" s="433">
        <f>'3. BL Demand'!Z49</f>
        <v>1.9408947318078262</v>
      </c>
      <c r="AA49" s="433">
        <f>'3. BL Demand'!AA49</f>
        <v>1.9040733016936306</v>
      </c>
      <c r="AB49" s="433">
        <f>'3. BL Demand'!AB49</f>
        <v>1.8679504245166112</v>
      </c>
      <c r="AC49" s="433">
        <f>'3. BL Demand'!AC49</f>
        <v>1.8325128477712429</v>
      </c>
      <c r="AD49" s="433">
        <f>'3. BL Demand'!AD49</f>
        <v>1.7977475703701726</v>
      </c>
      <c r="AE49" s="433">
        <f>'3. BL Demand'!AE49</f>
        <v>1.7636418378744729</v>
      </c>
      <c r="AF49" s="433">
        <f>'3. BL Demand'!AF49</f>
        <v>1.7301831378143828</v>
      </c>
      <c r="AG49" s="433">
        <f>'3. BL Demand'!AG49</f>
        <v>1.6973591950988225</v>
      </c>
      <c r="AH49" s="433">
        <f>'3. BL Demand'!AH49</f>
        <v>1.6651579675119947</v>
      </c>
      <c r="AI49" s="433">
        <f>'3. BL Demand'!AI49</f>
        <v>1.6335676412954203</v>
      </c>
      <c r="AJ49" s="493">
        <f>'3. BL Demand'!AJ49</f>
        <v>1.6025766268137926</v>
      </c>
      <c r="AK49" s="493">
        <f>'3. BL Demand'!AK49</f>
        <v>1.5721735543030517</v>
      </c>
      <c r="AL49" s="493">
        <f>'3. BL Demand'!AL49</f>
        <v>1.5423472696991281</v>
      </c>
      <c r="AM49" s="493">
        <f>'3. BL Demand'!AM49</f>
        <v>1.5130868305458156</v>
      </c>
      <c r="AN49" s="493">
        <f>'3. BL Demand'!AN49</f>
        <v>1.4843815019802842</v>
      </c>
      <c r="AO49" s="493">
        <f>'3. BL Demand'!AO49</f>
        <v>1.4562207527947462</v>
      </c>
    </row>
    <row r="50" spans="1:41" x14ac:dyDescent="0.2">
      <c r="A50" s="226"/>
      <c r="B50" s="977"/>
      <c r="C50" s="530" t="s">
        <v>717</v>
      </c>
      <c r="D50" s="575" t="s">
        <v>305</v>
      </c>
      <c r="E50" s="572" t="s">
        <v>277</v>
      </c>
      <c r="F50" s="576" t="s">
        <v>272</v>
      </c>
      <c r="G50" s="576">
        <v>2</v>
      </c>
      <c r="H50" s="508">
        <f>'3. BL Demand'!H50</f>
        <v>8.6425876789701817E-2</v>
      </c>
      <c r="I50" s="539">
        <f>'3. BL Demand'!I50</f>
        <v>7.1584563520945485E-2</v>
      </c>
      <c r="J50" s="539">
        <f>'3. BL Demand'!J50</f>
        <v>7.022650635290599E-2</v>
      </c>
      <c r="K50" s="413">
        <f>'3. BL Demand'!K50</f>
        <v>6.889421338850131E-2</v>
      </c>
      <c r="L50" s="433">
        <f>'3. BL Demand'!L50</f>
        <v>6.7587195845517756E-2</v>
      </c>
      <c r="M50" s="433">
        <f>'3. BL Demand'!M50</f>
        <v>6.6304974214609333E-2</v>
      </c>
      <c r="N50" s="433">
        <f>'3. BL Demand'!N50</f>
        <v>6.5047078083378784E-2</v>
      </c>
      <c r="O50" s="433">
        <f>'3. BL Demand'!O50</f>
        <v>6.3813045963796042E-2</v>
      </c>
      <c r="P50" s="433">
        <f>'3. BL Demand'!P50</f>
        <v>6.2602425122890729E-2</v>
      </c>
      <c r="Q50" s="433">
        <f>'3. BL Demand'!Q50</f>
        <v>6.1414771416656674E-2</v>
      </c>
      <c r="R50" s="433">
        <f>'3. BL Demand'!R50</f>
        <v>6.0249649127107563E-2</v>
      </c>
      <c r="S50" s="433">
        <f>'3. BL Demand'!S50</f>
        <v>5.9106630802423753E-2</v>
      </c>
      <c r="T50" s="433">
        <f>'3. BL Demand'!T50</f>
        <v>5.798529710013179E-2</v>
      </c>
      <c r="U50" s="433">
        <f>'3. BL Demand'!U50</f>
        <v>5.6885236633259041E-2</v>
      </c>
      <c r="V50" s="433">
        <f>'3. BL Demand'!V50</f>
        <v>5.5806045819406881E-2</v>
      </c>
      <c r="W50" s="433">
        <f>'3. BL Demand'!W50</f>
        <v>5.4747328732687332E-2</v>
      </c>
      <c r="X50" s="433">
        <f>'3. BL Demand'!X50</f>
        <v>5.3708696958468492E-2</v>
      </c>
      <c r="Y50" s="433">
        <f>'3. BL Demand'!Y50</f>
        <v>5.2689769450875786E-2</v>
      </c>
      <c r="Z50" s="433">
        <f>'3. BL Demand'!Z50</f>
        <v>5.1690172392996489E-2</v>
      </c>
      <c r="AA50" s="433">
        <f>'3. BL Demand'!AA50</f>
        <v>5.0709539059736505E-2</v>
      </c>
      <c r="AB50" s="433">
        <f>'3. BL Demand'!AB50</f>
        <v>4.974750968327879E-2</v>
      </c>
      <c r="AC50" s="433">
        <f>'3. BL Demand'!AC50</f>
        <v>4.8803731321094272E-2</v>
      </c>
      <c r="AD50" s="433">
        <f>'3. BL Demand'!AD50</f>
        <v>4.7877857726456891E-2</v>
      </c>
      <c r="AE50" s="433">
        <f>'3. BL Demand'!AE50</f>
        <v>4.6969549221414955E-2</v>
      </c>
      <c r="AF50" s="433">
        <f>'3. BL Demand'!AF50</f>
        <v>4.607847257217252E-2</v>
      </c>
      <c r="AG50" s="433">
        <f>'3. BL Demand'!AG50</f>
        <v>4.5204300866834947E-2</v>
      </c>
      <c r="AH50" s="433">
        <f>'3. BL Demand'!AH50</f>
        <v>4.4346713395473795E-2</v>
      </c>
      <c r="AI50" s="433">
        <f>'3. BL Demand'!AI50</f>
        <v>4.3505395532466996E-2</v>
      </c>
      <c r="AJ50" s="493">
        <f>'3. BL Demand'!AJ50</f>
        <v>4.2680038621071253E-2</v>
      </c>
      <c r="AK50" s="493">
        <f>'3. BL Demand'!AK50</f>
        <v>4.1870339860184208E-2</v>
      </c>
      <c r="AL50" s="493">
        <f>'3. BL Demand'!AL50</f>
        <v>4.1076002193255017E-2</v>
      </c>
      <c r="AM50" s="493">
        <f>'3. BL Demand'!AM50</f>
        <v>4.0296734199302194E-2</v>
      </c>
      <c r="AN50" s="493">
        <f>'3. BL Demand'!AN50</f>
        <v>3.9532249985999246E-2</v>
      </c>
      <c r="AO50" s="493">
        <f>'3. BL Demand'!AO50</f>
        <v>3.8782269084788518E-2</v>
      </c>
    </row>
    <row r="51" spans="1:41" ht="15.75" thickBot="1" x14ac:dyDescent="0.25">
      <c r="A51" s="226"/>
      <c r="B51" s="978"/>
      <c r="C51" s="591" t="s">
        <v>718</v>
      </c>
      <c r="D51" s="592" t="s">
        <v>307</v>
      </c>
      <c r="E51" s="587" t="s">
        <v>719</v>
      </c>
      <c r="F51" s="594" t="s">
        <v>272</v>
      </c>
      <c r="G51" s="594">
        <v>2</v>
      </c>
      <c r="H51" s="508">
        <f>H38+H39+H40+H41+H48+H49+H50</f>
        <v>6.8354454445972941</v>
      </c>
      <c r="I51" s="539">
        <f t="shared" ref="I51:AJ51" si="21">I38+I39+I40+I41+I48+I49+I50</f>
        <v>6.8223288244170712</v>
      </c>
      <c r="J51" s="539">
        <f t="shared" si="21"/>
        <v>6.8630406355189528</v>
      </c>
      <c r="K51" s="539">
        <f>K38+K39+K40+K41+K48+K49+K50</f>
        <v>6.8983436280244597</v>
      </c>
      <c r="L51" s="581">
        <f t="shared" si="21"/>
        <v>6.9138904805762573</v>
      </c>
      <c r="M51" s="581">
        <f t="shared" si="21"/>
        <v>6.9149325177215806</v>
      </c>
      <c r="N51" s="581">
        <f t="shared" si="21"/>
        <v>6.915930361112899</v>
      </c>
      <c r="O51" s="581">
        <f t="shared" si="21"/>
        <v>6.9171451817435656</v>
      </c>
      <c r="P51" s="581">
        <f t="shared" si="21"/>
        <v>6.9216443231983318</v>
      </c>
      <c r="Q51" s="581">
        <f t="shared" si="21"/>
        <v>6.9342924932187904</v>
      </c>
      <c r="R51" s="581">
        <f t="shared" si="21"/>
        <v>6.9484198484964113</v>
      </c>
      <c r="S51" s="581">
        <f t="shared" si="21"/>
        <v>6.9625266506923538</v>
      </c>
      <c r="T51" s="581">
        <f t="shared" si="21"/>
        <v>6.9792564074291796</v>
      </c>
      <c r="U51" s="581">
        <f t="shared" si="21"/>
        <v>7.0056135891381173</v>
      </c>
      <c r="V51" s="581">
        <f t="shared" si="21"/>
        <v>7.0374977426247822</v>
      </c>
      <c r="W51" s="581">
        <f t="shared" si="21"/>
        <v>7.0714942990770382</v>
      </c>
      <c r="X51" s="581">
        <f t="shared" si="21"/>
        <v>7.1106816284899006</v>
      </c>
      <c r="Y51" s="581">
        <f t="shared" si="21"/>
        <v>7.1576946742233982</v>
      </c>
      <c r="Z51" s="581">
        <f t="shared" si="21"/>
        <v>7.2097937381068018</v>
      </c>
      <c r="AA51" s="581">
        <f t="shared" si="21"/>
        <v>7.2641839728342514</v>
      </c>
      <c r="AB51" s="581">
        <f t="shared" si="21"/>
        <v>7.3185712785296513</v>
      </c>
      <c r="AC51" s="581">
        <f t="shared" si="21"/>
        <v>7.3729559374696558</v>
      </c>
      <c r="AD51" s="581">
        <f t="shared" si="21"/>
        <v>7.4273395944750424</v>
      </c>
      <c r="AE51" s="581">
        <f t="shared" si="21"/>
        <v>7.4818646143983134</v>
      </c>
      <c r="AF51" s="581">
        <f t="shared" si="21"/>
        <v>7.5368190941171802</v>
      </c>
      <c r="AG51" s="581">
        <f t="shared" si="21"/>
        <v>7.5917821235710443</v>
      </c>
      <c r="AH51" s="581">
        <f t="shared" si="21"/>
        <v>7.6468435813776763</v>
      </c>
      <c r="AI51" s="581">
        <f t="shared" si="21"/>
        <v>7.7023671712742505</v>
      </c>
      <c r="AJ51" s="876">
        <f t="shared" si="21"/>
        <v>7.7584171682187026</v>
      </c>
      <c r="AK51" s="876">
        <f t="shared" ref="AK51:AO51" si="22">AK38+AK39+AK40+AK41+AK48+AK49+AK50</f>
        <v>7.816083882138571</v>
      </c>
      <c r="AL51" s="876">
        <f t="shared" si="22"/>
        <v>7.8784291388348286</v>
      </c>
      <c r="AM51" s="876">
        <f t="shared" si="22"/>
        <v>7.9407775141789667</v>
      </c>
      <c r="AN51" s="876">
        <f t="shared" si="22"/>
        <v>8.0031289846773248</v>
      </c>
      <c r="AO51" s="876">
        <f t="shared" si="22"/>
        <v>8.0654836920333359</v>
      </c>
    </row>
    <row r="52" spans="1:41" x14ac:dyDescent="0.2">
      <c r="A52" s="226"/>
      <c r="B52" s="966" t="s">
        <v>309</v>
      </c>
      <c r="C52" s="512" t="s">
        <v>720</v>
      </c>
      <c r="D52" s="589" t="s">
        <v>311</v>
      </c>
      <c r="E52" s="572" t="s">
        <v>303</v>
      </c>
      <c r="F52" s="573" t="s">
        <v>272</v>
      </c>
      <c r="G52" s="870">
        <v>2</v>
      </c>
      <c r="H52" s="484">
        <f>'3. BL Demand'!H52</f>
        <v>2.154665165575925</v>
      </c>
      <c r="I52" s="425">
        <f>'3. BL Demand'!I52</f>
        <v>2.1538083554648928</v>
      </c>
      <c r="J52" s="425">
        <f>'3. BL Demand'!J52</f>
        <v>2.1542341920340751</v>
      </c>
      <c r="K52" s="425">
        <f>'3. BL Demand'!K52</f>
        <v>2.1556406273076698</v>
      </c>
      <c r="L52" s="574">
        <f>'3. BL Demand'!L52</f>
        <v>2.1576816138961674</v>
      </c>
      <c r="M52" s="574">
        <f>'3. BL Demand'!M52</f>
        <v>2.1607884850191605</v>
      </c>
      <c r="N52" s="574">
        <f>'3. BL Demand'!N52</f>
        <v>2.1639059671867491</v>
      </c>
      <c r="O52" s="574">
        <f>'3. BL Demand'!O52</f>
        <v>2.1673044934148256</v>
      </c>
      <c r="P52" s="574">
        <f>'3. BL Demand'!P52</f>
        <v>2.1702941556294317</v>
      </c>
      <c r="Q52" s="574">
        <f>'3. BL Demand'!Q52</f>
        <v>2.1728004324493542</v>
      </c>
      <c r="R52" s="574">
        <f>'3. BL Demand'!R52</f>
        <v>2.1762989057000341</v>
      </c>
      <c r="S52" s="574">
        <f>'3. BL Demand'!S52</f>
        <v>2.1803082036618653</v>
      </c>
      <c r="T52" s="574">
        <f>'3. BL Demand'!T52</f>
        <v>2.1849209045027074</v>
      </c>
      <c r="U52" s="574">
        <f>'3. BL Demand'!U52</f>
        <v>2.1892940239635443</v>
      </c>
      <c r="V52" s="574">
        <f>'3. BL Demand'!V52</f>
        <v>2.1935137291262126</v>
      </c>
      <c r="W52" s="574">
        <f>'3. BL Demand'!W52</f>
        <v>2.1991717671146218</v>
      </c>
      <c r="X52" s="574">
        <f>'3. BL Demand'!X52</f>
        <v>2.2050284925128216</v>
      </c>
      <c r="Y52" s="574">
        <f>'3. BL Demand'!Y52</f>
        <v>2.2107063081416327</v>
      </c>
      <c r="Z52" s="574">
        <f>'3. BL Demand'!Z52</f>
        <v>2.2151226168976117</v>
      </c>
      <c r="AA52" s="574">
        <f>'3. BL Demand'!AA52</f>
        <v>2.2191011734124202</v>
      </c>
      <c r="AB52" s="574">
        <f>'3. BL Demand'!AB52</f>
        <v>2.2229165622141447</v>
      </c>
      <c r="AC52" s="574">
        <f>'3. BL Demand'!AC52</f>
        <v>2.227029891047041</v>
      </c>
      <c r="AD52" s="574">
        <f>'3. BL Demand'!AD52</f>
        <v>2.2308513742323868</v>
      </c>
      <c r="AE52" s="574">
        <f>'3. BL Demand'!AE52</f>
        <v>2.233925952106707</v>
      </c>
      <c r="AF52" s="574">
        <f>'3. BL Demand'!AF52</f>
        <v>2.2368504484243332</v>
      </c>
      <c r="AG52" s="574">
        <f>'3. BL Demand'!AG52</f>
        <v>2.2397762983491973</v>
      </c>
      <c r="AH52" s="574">
        <f>'3. BL Demand'!AH52</f>
        <v>2.2427272451092159</v>
      </c>
      <c r="AI52" s="574">
        <f>'3. BL Demand'!AI52</f>
        <v>2.2457233321092698</v>
      </c>
      <c r="AJ52" s="567">
        <f>'3. BL Demand'!AJ52</f>
        <v>2.2487625013414525</v>
      </c>
      <c r="AK52" s="567">
        <f>'3. BL Demand'!AK52</f>
        <v>2.2518793361732987</v>
      </c>
      <c r="AL52" s="567">
        <f>'3. BL Demand'!AL52</f>
        <v>2.2553926306577723</v>
      </c>
      <c r="AM52" s="567">
        <f>'3. BL Demand'!AM52</f>
        <v>2.2586881377171339</v>
      </c>
      <c r="AN52" s="567">
        <f>'3. BL Demand'!AN52</f>
        <v>2.2619895399957914</v>
      </c>
      <c r="AO52" s="567">
        <f>'3. BL Demand'!AO52</f>
        <v>2.2652896068111095</v>
      </c>
    </row>
    <row r="53" spans="1:41" x14ac:dyDescent="0.2">
      <c r="A53" s="226"/>
      <c r="B53" s="977"/>
      <c r="C53" s="530" t="s">
        <v>721</v>
      </c>
      <c r="D53" s="590" t="s">
        <v>313</v>
      </c>
      <c r="E53" s="572" t="s">
        <v>303</v>
      </c>
      <c r="F53" s="869" t="s">
        <v>272</v>
      </c>
      <c r="G53" s="576">
        <v>2</v>
      </c>
      <c r="H53" s="296">
        <f>'3. BL Demand'!H53</f>
        <v>0</v>
      </c>
      <c r="I53" s="539">
        <f>'3. BL Demand'!I53</f>
        <v>0</v>
      </c>
      <c r="J53" s="539">
        <f>'3. BL Demand'!J53</f>
        <v>0</v>
      </c>
      <c r="K53" s="539">
        <f>'3. BL Demand'!K53</f>
        <v>0</v>
      </c>
      <c r="L53" s="453">
        <f>'3. BL Demand'!L53</f>
        <v>0</v>
      </c>
      <c r="M53" s="453">
        <f>'3. BL Demand'!M53</f>
        <v>0</v>
      </c>
      <c r="N53" s="453">
        <f>'3. BL Demand'!N53</f>
        <v>0</v>
      </c>
      <c r="O53" s="453">
        <f>'3. BL Demand'!O53</f>
        <v>0</v>
      </c>
      <c r="P53" s="453">
        <f>'3. BL Demand'!P53</f>
        <v>0</v>
      </c>
      <c r="Q53" s="453">
        <f>'3. BL Demand'!Q53</f>
        <v>0</v>
      </c>
      <c r="R53" s="453">
        <f>'3. BL Demand'!R53</f>
        <v>0</v>
      </c>
      <c r="S53" s="453">
        <f>'3. BL Demand'!S53</f>
        <v>0</v>
      </c>
      <c r="T53" s="453">
        <f>'3. BL Demand'!T53</f>
        <v>0</v>
      </c>
      <c r="U53" s="453">
        <f>'3. BL Demand'!U53</f>
        <v>0</v>
      </c>
      <c r="V53" s="453">
        <f>'3. BL Demand'!V53</f>
        <v>0</v>
      </c>
      <c r="W53" s="453">
        <f>'3. BL Demand'!W53</f>
        <v>0</v>
      </c>
      <c r="X53" s="453">
        <f>'3. BL Demand'!X53</f>
        <v>0</v>
      </c>
      <c r="Y53" s="453">
        <f>'3. BL Demand'!Y53</f>
        <v>0</v>
      </c>
      <c r="Z53" s="453">
        <f>'3. BL Demand'!Z53</f>
        <v>0</v>
      </c>
      <c r="AA53" s="453">
        <f>'3. BL Demand'!AA53</f>
        <v>0</v>
      </c>
      <c r="AB53" s="453">
        <f>'3. BL Demand'!AB53</f>
        <v>0</v>
      </c>
      <c r="AC53" s="453">
        <f>'3. BL Demand'!AC53</f>
        <v>0</v>
      </c>
      <c r="AD53" s="453">
        <f>'3. BL Demand'!AD53</f>
        <v>0</v>
      </c>
      <c r="AE53" s="453">
        <f>'3. BL Demand'!AE53</f>
        <v>0</v>
      </c>
      <c r="AF53" s="453">
        <f>'3. BL Demand'!AF53</f>
        <v>0</v>
      </c>
      <c r="AG53" s="453">
        <f>'3. BL Demand'!AG53</f>
        <v>0</v>
      </c>
      <c r="AH53" s="453">
        <f>'3. BL Demand'!AH53</f>
        <v>0</v>
      </c>
      <c r="AI53" s="453">
        <f>'3. BL Demand'!AI53</f>
        <v>0</v>
      </c>
      <c r="AJ53" s="493">
        <f>'3. BL Demand'!AJ53</f>
        <v>0</v>
      </c>
      <c r="AK53" s="493">
        <f>'3. BL Demand'!AK53</f>
        <v>0</v>
      </c>
      <c r="AL53" s="493">
        <f>'3. BL Demand'!AL53</f>
        <v>0</v>
      </c>
      <c r="AM53" s="493">
        <f>'3. BL Demand'!AM53</f>
        <v>0</v>
      </c>
      <c r="AN53" s="493">
        <f>'3. BL Demand'!AN53</f>
        <v>0</v>
      </c>
      <c r="AO53" s="493">
        <f>'3. BL Demand'!AO53</f>
        <v>0</v>
      </c>
    </row>
    <row r="54" spans="1:41" x14ac:dyDescent="0.2">
      <c r="A54" s="197"/>
      <c r="B54" s="977"/>
      <c r="C54" s="530" t="s">
        <v>722</v>
      </c>
      <c r="D54" s="590" t="s">
        <v>315</v>
      </c>
      <c r="E54" s="572" t="s">
        <v>303</v>
      </c>
      <c r="F54" s="869" t="s">
        <v>272</v>
      </c>
      <c r="G54" s="576">
        <v>2</v>
      </c>
      <c r="H54" s="296">
        <f>'3. BL Demand'!H54</f>
        <v>5.3878900114455774</v>
      </c>
      <c r="I54" s="413">
        <f>'3. BL Demand'!I54</f>
        <v>5.7480859007955276</v>
      </c>
      <c r="J54" s="413">
        <f>'3. BL Demand'!J54</f>
        <v>5.9056946233125869</v>
      </c>
      <c r="K54" s="539">
        <f>'3. BL Demand'!K54</f>
        <v>6.0425403179079629</v>
      </c>
      <c r="L54" s="453">
        <f>'3. BL Demand'!L54</f>
        <v>6.1513552696580938</v>
      </c>
      <c r="M54" s="453">
        <f>'3. BL Demand'!M54</f>
        <v>6.2513295009397334</v>
      </c>
      <c r="N54" s="453">
        <f>'3. BL Demand'!N54</f>
        <v>6.3504678009515514</v>
      </c>
      <c r="O54" s="453">
        <f>'3. BL Demand'!O54</f>
        <v>6.4489465865692441</v>
      </c>
      <c r="P54" s="453">
        <f>'3. BL Demand'!P54</f>
        <v>6.5548794202141778</v>
      </c>
      <c r="Q54" s="453">
        <f>'3. BL Demand'!Q54</f>
        <v>6.6650247956705666</v>
      </c>
      <c r="R54" s="453">
        <f>'3. BL Demand'!R54</f>
        <v>6.7737570655378114</v>
      </c>
      <c r="S54" s="453">
        <f>'3. BL Demand'!S54</f>
        <v>6.8810484638402469</v>
      </c>
      <c r="T54" s="453">
        <f>'3. BL Demand'!T54</f>
        <v>6.9952128598319199</v>
      </c>
      <c r="U54" s="453">
        <f>'3. BL Demand'!U54</f>
        <v>7.1133925553366932</v>
      </c>
      <c r="V54" s="453">
        <f>'3. BL Demand'!V54</f>
        <v>7.2314082719088848</v>
      </c>
      <c r="W54" s="453">
        <f>'3. BL Demand'!W54</f>
        <v>7.3496093421451372</v>
      </c>
      <c r="X54" s="453">
        <f>'3. BL Demand'!X54</f>
        <v>7.4695075928694417</v>
      </c>
      <c r="Y54" s="453">
        <f>'3. BL Demand'!Y54</f>
        <v>7.5883313881061873</v>
      </c>
      <c r="Z54" s="453">
        <f>'3. BL Demand'!Z54</f>
        <v>7.7064633085299485</v>
      </c>
      <c r="AA54" s="453">
        <f>'3. BL Demand'!AA54</f>
        <v>7.8220454251511722</v>
      </c>
      <c r="AB54" s="453">
        <f>'3. BL Demand'!AB54</f>
        <v>7.9361501457065327</v>
      </c>
      <c r="AC54" s="453">
        <f>'3. BL Demand'!AC54</f>
        <v>8.0476266821302183</v>
      </c>
      <c r="AD54" s="453">
        <f>'3. BL Demand'!AD54</f>
        <v>8.1563494894563551</v>
      </c>
      <c r="AE54" s="453">
        <f>'3. BL Demand'!AE54</f>
        <v>8.2632609781529585</v>
      </c>
      <c r="AF54" s="453">
        <f>'3. BL Demand'!AF54</f>
        <v>8.3676453626611043</v>
      </c>
      <c r="AG54" s="453">
        <f>'3. BL Demand'!AG54</f>
        <v>8.4703689805563513</v>
      </c>
      <c r="AH54" s="453">
        <f>'3. BL Demand'!AH54</f>
        <v>8.5713909553475283</v>
      </c>
      <c r="AI54" s="453">
        <f>'3. BL Demand'!AI54</f>
        <v>8.6706966898447995</v>
      </c>
      <c r="AJ54" s="521">
        <f>'3. BL Demand'!AJ54</f>
        <v>8.767995245868077</v>
      </c>
      <c r="AK54" s="521">
        <f>'3. BL Demand'!AK54</f>
        <v>8.8668656300306559</v>
      </c>
      <c r="AL54" s="521">
        <f>'3. BL Demand'!AL54</f>
        <v>8.9588158208912105</v>
      </c>
      <c r="AM54" s="521">
        <f>'3. BL Demand'!AM54</f>
        <v>9.052749440698534</v>
      </c>
      <c r="AN54" s="521">
        <f>'3. BL Demand'!AN54</f>
        <v>9.1451912750051836</v>
      </c>
      <c r="AO54" s="521">
        <f>'3. BL Demand'!AO54</f>
        <v>9.2362981836492004</v>
      </c>
    </row>
    <row r="55" spans="1:41" x14ac:dyDescent="0.2">
      <c r="A55" s="197"/>
      <c r="B55" s="977"/>
      <c r="C55" s="530" t="s">
        <v>723</v>
      </c>
      <c r="D55" s="575" t="s">
        <v>317</v>
      </c>
      <c r="E55" s="572" t="s">
        <v>303</v>
      </c>
      <c r="F55" s="576" t="s">
        <v>272</v>
      </c>
      <c r="G55" s="583">
        <v>2</v>
      </c>
      <c r="H55" s="508">
        <f>'3. BL Demand'!H55</f>
        <v>7.9356850076059491</v>
      </c>
      <c r="I55" s="539">
        <f>'3. BL Demand'!I55</f>
        <v>7.6642404943920353</v>
      </c>
      <c r="J55" s="539">
        <f>'3. BL Demand'!J55</f>
        <v>7.5503819295036134</v>
      </c>
      <c r="K55" s="413">
        <f>'3. BL Demand'!K55</f>
        <v>7.4348048499467803</v>
      </c>
      <c r="L55" s="453">
        <f>'3. BL Demand'!L55</f>
        <v>7.3243665368116657</v>
      </c>
      <c r="M55" s="453">
        <f>'3. BL Demand'!M55</f>
        <v>7.2223840305137967</v>
      </c>
      <c r="N55" s="453">
        <f>'3. BL Demand'!N55</f>
        <v>7.1223006979978187</v>
      </c>
      <c r="O55" s="453">
        <f>'3. BL Demand'!O55</f>
        <v>7.0239439385799205</v>
      </c>
      <c r="P55" s="453">
        <f>'3. BL Demand'!P55</f>
        <v>6.9284426527871847</v>
      </c>
      <c r="Q55" s="453">
        <f>'3. BL Demand'!Q55</f>
        <v>6.8318957041040127</v>
      </c>
      <c r="R55" s="453">
        <f>'3. BL Demand'!R55</f>
        <v>6.7361767166423308</v>
      </c>
      <c r="S55" s="453">
        <f>'3. BL Demand'!S55</f>
        <v>6.6420438674495532</v>
      </c>
      <c r="T55" s="453">
        <f>'3. BL Demand'!T55</f>
        <v>6.5507822242969036</v>
      </c>
      <c r="U55" s="453">
        <f>'3. BL Demand'!U55</f>
        <v>6.4582776694814266</v>
      </c>
      <c r="V55" s="453">
        <f>'3. BL Demand'!V55</f>
        <v>6.3654651560943725</v>
      </c>
      <c r="W55" s="453">
        <f>'3. BL Demand'!W55</f>
        <v>6.2740530356819981</v>
      </c>
      <c r="X55" s="453">
        <f>'3. BL Demand'!X55</f>
        <v>6.1832843969739599</v>
      </c>
      <c r="Y55" s="453">
        <f>'3. BL Demand'!Y55</f>
        <v>6.0916734057834496</v>
      </c>
      <c r="Z55" s="453">
        <f>'3. BL Demand'!Z55</f>
        <v>6.000594692305051</v>
      </c>
      <c r="AA55" s="453">
        <f>'3. BL Demand'!AA55</f>
        <v>5.9106668685285202</v>
      </c>
      <c r="AB55" s="453">
        <f>'3. BL Demand'!AB55</f>
        <v>5.8228506606514188</v>
      </c>
      <c r="AC55" s="453">
        <f>'3. BL Demand'!AC55</f>
        <v>5.7367913790108203</v>
      </c>
      <c r="AD55" s="453">
        <f>'3. BL Demand'!AD55</f>
        <v>5.6523869305044867</v>
      </c>
      <c r="AE55" s="453">
        <f>'3. BL Demand'!AE55</f>
        <v>5.569717906668787</v>
      </c>
      <c r="AF55" s="453">
        <f>'3. BL Demand'!AF55</f>
        <v>5.488509786818236</v>
      </c>
      <c r="AG55" s="453">
        <f>'3. BL Demand'!AG55</f>
        <v>5.4089692387285373</v>
      </c>
      <c r="AH55" s="453">
        <f>'3. BL Demand'!AH55</f>
        <v>5.3309934263839658</v>
      </c>
      <c r="AI55" s="453">
        <f>'3. BL Demand'!AI55</f>
        <v>5.2544442130875284</v>
      </c>
      <c r="AJ55" s="521">
        <f>'3. BL Demand'!AJ55</f>
        <v>5.1792100897634299</v>
      </c>
      <c r="AK55" s="521">
        <f>'3. BL Demand'!AK55</f>
        <v>5.1056095927517173</v>
      </c>
      <c r="AL55" s="521">
        <f>'3. BL Demand'!AL55</f>
        <v>5.0318075627038805</v>
      </c>
      <c r="AM55" s="521">
        <f>'3. BL Demand'!AM55</f>
        <v>4.959984937185328</v>
      </c>
      <c r="AN55" s="521">
        <f>'3. BL Demand'!AN55</f>
        <v>4.8895798370282781</v>
      </c>
      <c r="AO55" s="521">
        <f>'3. BL Demand'!AO55</f>
        <v>4.8205656914666095</v>
      </c>
    </row>
    <row r="56" spans="1:41" ht="15.75" thickBot="1" x14ac:dyDescent="0.25">
      <c r="A56" s="197"/>
      <c r="B56" s="978"/>
      <c r="C56" s="585" t="s">
        <v>724</v>
      </c>
      <c r="D56" s="586" t="s">
        <v>319</v>
      </c>
      <c r="E56" s="587" t="s">
        <v>725</v>
      </c>
      <c r="F56" s="653" t="s">
        <v>272</v>
      </c>
      <c r="G56" s="603">
        <v>2</v>
      </c>
      <c r="H56" s="308">
        <f t="shared" ref="H56:AJ56" si="23">H54+H55+H52+H53</f>
        <v>15.478240184627452</v>
      </c>
      <c r="I56" s="419">
        <f t="shared" si="23"/>
        <v>15.566134750652456</v>
      </c>
      <c r="J56" s="419">
        <f t="shared" si="23"/>
        <v>15.610310744850274</v>
      </c>
      <c r="K56" s="419">
        <f t="shared" si="23"/>
        <v>15.632985795162412</v>
      </c>
      <c r="L56" s="420">
        <f t="shared" si="23"/>
        <v>15.633403420365928</v>
      </c>
      <c r="M56" s="420">
        <f t="shared" si="23"/>
        <v>15.634502016472691</v>
      </c>
      <c r="N56" s="420">
        <f t="shared" si="23"/>
        <v>15.636674466136121</v>
      </c>
      <c r="O56" s="420">
        <f t="shared" si="23"/>
        <v>15.64019501856399</v>
      </c>
      <c r="P56" s="420">
        <f t="shared" si="23"/>
        <v>15.653616228630794</v>
      </c>
      <c r="Q56" s="420">
        <f t="shared" si="23"/>
        <v>15.669720932223932</v>
      </c>
      <c r="R56" s="420">
        <f t="shared" si="23"/>
        <v>15.686232687880175</v>
      </c>
      <c r="S56" s="420">
        <f t="shared" si="23"/>
        <v>15.703400534951665</v>
      </c>
      <c r="T56" s="420">
        <f t="shared" si="23"/>
        <v>15.73091598863153</v>
      </c>
      <c r="U56" s="420">
        <f t="shared" si="23"/>
        <v>15.760964248781665</v>
      </c>
      <c r="V56" s="420">
        <f t="shared" si="23"/>
        <v>15.790387157129469</v>
      </c>
      <c r="W56" s="420">
        <f t="shared" si="23"/>
        <v>15.822834144941757</v>
      </c>
      <c r="X56" s="420">
        <f t="shared" si="23"/>
        <v>15.857820482356223</v>
      </c>
      <c r="Y56" s="420">
        <f t="shared" si="23"/>
        <v>15.89071110203127</v>
      </c>
      <c r="Z56" s="420">
        <f t="shared" si="23"/>
        <v>15.922180617732611</v>
      </c>
      <c r="AA56" s="420">
        <f t="shared" si="23"/>
        <v>15.951813467092114</v>
      </c>
      <c r="AB56" s="420">
        <f t="shared" si="23"/>
        <v>15.981917368572097</v>
      </c>
      <c r="AC56" s="420">
        <f t="shared" si="23"/>
        <v>16.011447952188082</v>
      </c>
      <c r="AD56" s="420">
        <f t="shared" si="23"/>
        <v>16.039587794193228</v>
      </c>
      <c r="AE56" s="420">
        <f t="shared" si="23"/>
        <v>16.066904836928451</v>
      </c>
      <c r="AF56" s="420">
        <f t="shared" si="23"/>
        <v>16.093005597903673</v>
      </c>
      <c r="AG56" s="420">
        <f t="shared" si="23"/>
        <v>16.119114517634088</v>
      </c>
      <c r="AH56" s="420">
        <f t="shared" si="23"/>
        <v>16.145111626840709</v>
      </c>
      <c r="AI56" s="420">
        <f t="shared" si="23"/>
        <v>16.170864235041599</v>
      </c>
      <c r="AJ56" s="466">
        <f t="shared" si="23"/>
        <v>16.195967836972958</v>
      </c>
      <c r="AK56" s="466">
        <f t="shared" ref="AK56:AO56" si="24">AK54+AK55+AK52+AK53</f>
        <v>16.224354558955671</v>
      </c>
      <c r="AL56" s="466">
        <f t="shared" si="24"/>
        <v>16.246016014252863</v>
      </c>
      <c r="AM56" s="466">
        <f t="shared" si="24"/>
        <v>16.271422515600996</v>
      </c>
      <c r="AN56" s="466">
        <f t="shared" si="24"/>
        <v>16.296760652029253</v>
      </c>
      <c r="AO56" s="466">
        <f t="shared" si="24"/>
        <v>16.322153481926918</v>
      </c>
    </row>
    <row r="57" spans="1:41" ht="25.5" x14ac:dyDescent="0.2">
      <c r="A57" s="197"/>
      <c r="B57" s="974" t="s">
        <v>321</v>
      </c>
      <c r="C57" s="654" t="s">
        <v>726</v>
      </c>
      <c r="D57" s="655" t="s">
        <v>323</v>
      </c>
      <c r="E57" s="656" t="s">
        <v>727</v>
      </c>
      <c r="F57" s="605" t="s">
        <v>325</v>
      </c>
      <c r="G57" s="657">
        <v>1</v>
      </c>
      <c r="H57" s="628">
        <f>H54/H41</f>
        <v>2.0117109341618482</v>
      </c>
      <c r="I57" s="658">
        <f t="shared" ref="I57:AJ57" si="25">I54/I41</f>
        <v>2.0729310223544761</v>
      </c>
      <c r="J57" s="658">
        <f t="shared" si="25"/>
        <v>2.0632327025849952</v>
      </c>
      <c r="K57" s="658">
        <f t="shared" si="25"/>
        <v>2.0513542552594899</v>
      </c>
      <c r="L57" s="659">
        <f t="shared" si="25"/>
        <v>2.0444465702413881</v>
      </c>
      <c r="M57" s="659">
        <f t="shared" si="25"/>
        <v>2.044921433591544</v>
      </c>
      <c r="N57" s="659">
        <f t="shared" si="25"/>
        <v>2.0457028532901229</v>
      </c>
      <c r="O57" s="659">
        <f t="shared" si="25"/>
        <v>2.0466628304201091</v>
      </c>
      <c r="P57" s="659">
        <f t="shared" si="25"/>
        <v>2.0484118535692355</v>
      </c>
      <c r="Q57" s="659">
        <f t="shared" si="25"/>
        <v>2.0469243587447319</v>
      </c>
      <c r="R57" s="659">
        <f t="shared" si="25"/>
        <v>2.0446738883620545</v>
      </c>
      <c r="S57" s="659">
        <f t="shared" si="25"/>
        <v>2.0425703941137079</v>
      </c>
      <c r="T57" s="659">
        <f t="shared" si="25"/>
        <v>2.0414914173894445</v>
      </c>
      <c r="U57" s="659">
        <f t="shared" si="25"/>
        <v>2.0365757786791332</v>
      </c>
      <c r="V57" s="659">
        <f t="shared" si="25"/>
        <v>2.0291659361300143</v>
      </c>
      <c r="W57" s="659">
        <f t="shared" si="25"/>
        <v>2.0213721974363308</v>
      </c>
      <c r="X57" s="659">
        <f t="shared" si="25"/>
        <v>2.0120000521487471</v>
      </c>
      <c r="Y57" s="659">
        <f t="shared" si="25"/>
        <v>1.9990875378886008</v>
      </c>
      <c r="Z57" s="659">
        <f t="shared" si="25"/>
        <v>1.9843859586422732</v>
      </c>
      <c r="AA57" s="659">
        <f t="shared" si="25"/>
        <v>1.9689353222021724</v>
      </c>
      <c r="AB57" s="659">
        <f t="shared" si="25"/>
        <v>1.9541348676273957</v>
      </c>
      <c r="AC57" s="659">
        <f t="shared" si="25"/>
        <v>1.9396524096870316</v>
      </c>
      <c r="AD57" s="659">
        <f t="shared" si="25"/>
        <v>1.925425351956118</v>
      </c>
      <c r="AE57" s="659">
        <f t="shared" si="25"/>
        <v>1.9115830869688111</v>
      </c>
      <c r="AF57" s="659">
        <f t="shared" si="25"/>
        <v>1.8978098530796896</v>
      </c>
      <c r="AG57" s="659">
        <f t="shared" si="25"/>
        <v>1.8844592692408058</v>
      </c>
      <c r="AH57" s="659">
        <f t="shared" si="25"/>
        <v>1.8714527347139271</v>
      </c>
      <c r="AI57" s="659">
        <f t="shared" si="25"/>
        <v>1.858618204960472</v>
      </c>
      <c r="AJ57" s="660">
        <f t="shared" si="25"/>
        <v>1.8458552034490641</v>
      </c>
      <c r="AK57" s="660">
        <f t="shared" ref="AK57:AO57" si="26">AK54/AK41</f>
        <v>1.8334926425815861</v>
      </c>
      <c r="AL57" s="660">
        <f t="shared" si="26"/>
        <v>1.8186863882654944</v>
      </c>
      <c r="AM57" s="660">
        <f t="shared" si="26"/>
        <v>1.8050100313573085</v>
      </c>
      <c r="AN57" s="660">
        <f t="shared" si="26"/>
        <v>1.7917151192964702</v>
      </c>
      <c r="AO57" s="660">
        <f t="shared" si="26"/>
        <v>1.7788044175127544</v>
      </c>
    </row>
    <row r="58" spans="1:41" ht="15.75" thickBot="1" x14ac:dyDescent="0.25">
      <c r="A58" s="197"/>
      <c r="B58" s="969"/>
      <c r="C58" s="585" t="s">
        <v>728</v>
      </c>
      <c r="D58" s="601" t="s">
        <v>327</v>
      </c>
      <c r="E58" s="587" t="s">
        <v>328</v>
      </c>
      <c r="F58" s="602" t="s">
        <v>325</v>
      </c>
      <c r="G58" s="603">
        <v>1</v>
      </c>
      <c r="H58" s="923">
        <f>H55/H49</f>
        <v>2.8414132657719358</v>
      </c>
      <c r="I58" s="924">
        <f t="shared" ref="I58:AJ58" si="27">I55/I49</f>
        <v>2.8513842214355045</v>
      </c>
      <c r="J58" s="924">
        <f t="shared" si="27"/>
        <v>2.8633461720349489</v>
      </c>
      <c r="K58" s="924">
        <f t="shared" si="27"/>
        <v>2.8740401247796279</v>
      </c>
      <c r="L58" s="872">
        <f>L55/L49</f>
        <v>2.886101768717785</v>
      </c>
      <c r="M58" s="872">
        <f t="shared" si="27"/>
        <v>2.9009514863241663</v>
      </c>
      <c r="N58" s="872">
        <f t="shared" si="27"/>
        <v>2.9160738063581015</v>
      </c>
      <c r="O58" s="872">
        <f t="shared" si="27"/>
        <v>2.9314167215151823</v>
      </c>
      <c r="P58" s="872">
        <f t="shared" si="27"/>
        <v>2.9474772965858915</v>
      </c>
      <c r="Q58" s="872">
        <f t="shared" si="27"/>
        <v>2.9626093381041043</v>
      </c>
      <c r="R58" s="872">
        <f t="shared" si="27"/>
        <v>2.977590356243311</v>
      </c>
      <c r="S58" s="872">
        <f t="shared" si="27"/>
        <v>2.992757546283721</v>
      </c>
      <c r="T58" s="872">
        <f t="shared" si="27"/>
        <v>3.0087165472167703</v>
      </c>
      <c r="U58" s="872">
        <f t="shared" si="27"/>
        <v>3.0235916940631116</v>
      </c>
      <c r="V58" s="872">
        <f t="shared" si="27"/>
        <v>3.0377700307216982</v>
      </c>
      <c r="W58" s="872">
        <f t="shared" si="27"/>
        <v>3.0520472390419973</v>
      </c>
      <c r="X58" s="872">
        <f t="shared" si="27"/>
        <v>3.0660596905441468</v>
      </c>
      <c r="Y58" s="872">
        <f t="shared" si="27"/>
        <v>3.0790469590858787</v>
      </c>
      <c r="Z58" s="872">
        <f t="shared" si="27"/>
        <v>3.0916641659982558</v>
      </c>
      <c r="AA58" s="872">
        <f t="shared" si="27"/>
        <v>3.1042223339149362</v>
      </c>
      <c r="AB58" s="872">
        <f t="shared" si="27"/>
        <v>3.1172404707465713</v>
      </c>
      <c r="AC58" s="872">
        <f t="shared" si="27"/>
        <v>3.1305599772400385</v>
      </c>
      <c r="AD58" s="872">
        <f t="shared" si="27"/>
        <v>3.14414939208657</v>
      </c>
      <c r="AE58" s="872">
        <f t="shared" si="27"/>
        <v>3.1580776703400089</v>
      </c>
      <c r="AF58" s="872">
        <f t="shared" si="27"/>
        <v>3.1722131992058826</v>
      </c>
      <c r="AG58" s="872">
        <f t="shared" si="27"/>
        <v>3.1866968726166531</v>
      </c>
      <c r="AH58" s="872">
        <f t="shared" si="27"/>
        <v>3.2014941107054846</v>
      </c>
      <c r="AI58" s="872">
        <f t="shared" si="27"/>
        <v>3.2165452352623429</v>
      </c>
      <c r="AJ58" s="875">
        <f t="shared" si="27"/>
        <v>3.2318018390550352</v>
      </c>
      <c r="AK58" s="875">
        <f t="shared" ref="AK58:AO58" si="28">AK55/AK49</f>
        <v>3.2474847187052744</v>
      </c>
      <c r="AL58" s="875">
        <f t="shared" si="28"/>
        <v>3.2624349013730582</v>
      </c>
      <c r="AM58" s="875">
        <f t="shared" si="28"/>
        <v>3.2780570401211628</v>
      </c>
      <c r="AN58" s="875">
        <f t="shared" si="28"/>
        <v>3.2940183035865012</v>
      </c>
      <c r="AO58" s="875">
        <f t="shared" si="28"/>
        <v>3.3103261866135942</v>
      </c>
    </row>
    <row r="59" spans="1:41" x14ac:dyDescent="0.2">
      <c r="A59" s="197"/>
      <c r="B59" s="974" t="s">
        <v>329</v>
      </c>
      <c r="C59" s="661" t="s">
        <v>729</v>
      </c>
      <c r="D59" s="662" t="s">
        <v>331</v>
      </c>
      <c r="E59" s="604" t="s">
        <v>730</v>
      </c>
      <c r="F59" s="598" t="s">
        <v>208</v>
      </c>
      <c r="G59" s="605">
        <v>0</v>
      </c>
      <c r="H59" s="606">
        <f>H41/(H41+H49)</f>
        <v>0.48952657053546511</v>
      </c>
      <c r="I59" s="607">
        <f t="shared" ref="I59:AJ59" si="29">I41/(I41+I49)</f>
        <v>0.50778499635673835</v>
      </c>
      <c r="J59" s="607">
        <f t="shared" si="29"/>
        <v>0.52049746393842999</v>
      </c>
      <c r="K59" s="607">
        <f t="shared" si="29"/>
        <v>0.53242212624853524</v>
      </c>
      <c r="L59" s="608">
        <f t="shared" si="29"/>
        <v>0.54245883675173356</v>
      </c>
      <c r="M59" s="608">
        <f t="shared" si="29"/>
        <v>0.55114263499921323</v>
      </c>
      <c r="N59" s="608">
        <f t="shared" si="29"/>
        <v>0.55966297567652068</v>
      </c>
      <c r="O59" s="608">
        <f t="shared" si="29"/>
        <v>0.56804204271448044</v>
      </c>
      <c r="P59" s="608">
        <f t="shared" si="29"/>
        <v>0.57650920368169811</v>
      </c>
      <c r="Q59" s="608">
        <f t="shared" si="29"/>
        <v>0.58540542897315218</v>
      </c>
      <c r="R59" s="608">
        <f t="shared" si="29"/>
        <v>0.59422023112118272</v>
      </c>
      <c r="S59" s="608">
        <f t="shared" si="29"/>
        <v>0.60284596482234298</v>
      </c>
      <c r="T59" s="608">
        <f t="shared" si="29"/>
        <v>0.61146501766989447</v>
      </c>
      <c r="U59" s="608">
        <f t="shared" si="29"/>
        <v>0.62052853430572674</v>
      </c>
      <c r="V59" s="608">
        <f t="shared" si="29"/>
        <v>0.6297268910074858</v>
      </c>
      <c r="W59" s="608">
        <f t="shared" si="29"/>
        <v>0.63882330575964219</v>
      </c>
      <c r="X59" s="608">
        <f t="shared" si="29"/>
        <v>0.64799633740544316</v>
      </c>
      <c r="Y59" s="608">
        <f t="shared" si="29"/>
        <v>0.65737502208883392</v>
      </c>
      <c r="Z59" s="608">
        <f t="shared" si="29"/>
        <v>0.66676745741424304</v>
      </c>
      <c r="AA59" s="608">
        <f t="shared" si="29"/>
        <v>0.67600178240003017</v>
      </c>
      <c r="AB59" s="608">
        <f t="shared" si="29"/>
        <v>0.68495527185561578</v>
      </c>
      <c r="AC59" s="608">
        <f t="shared" si="29"/>
        <v>0.69363746278743232</v>
      </c>
      <c r="AD59" s="608">
        <f t="shared" si="29"/>
        <v>0.70205759848928984</v>
      </c>
      <c r="AE59" s="608">
        <f t="shared" si="29"/>
        <v>0.71023109229343051</v>
      </c>
      <c r="AF59" s="608">
        <f t="shared" si="29"/>
        <v>0.71817860066255979</v>
      </c>
      <c r="AG59" s="608">
        <f t="shared" si="29"/>
        <v>0.72588811370258755</v>
      </c>
      <c r="AH59" s="608">
        <f t="shared" si="29"/>
        <v>0.73337129400681578</v>
      </c>
      <c r="AI59" s="608">
        <f t="shared" si="29"/>
        <v>0.74064996054976828</v>
      </c>
      <c r="AJ59" s="663">
        <f t="shared" si="29"/>
        <v>0.74773202956551987</v>
      </c>
      <c r="AK59" s="663">
        <f t="shared" ref="AK59:AO59" si="30">AK41/(AK41+AK49)</f>
        <v>0.75466319677353499</v>
      </c>
      <c r="AL59" s="663">
        <f t="shared" si="30"/>
        <v>0.76155398358344806</v>
      </c>
      <c r="AM59" s="663">
        <f t="shared" si="30"/>
        <v>0.76823122467750349</v>
      </c>
      <c r="AN59" s="663">
        <f t="shared" si="30"/>
        <v>0.77470238602230601</v>
      </c>
      <c r="AO59" s="663">
        <f t="shared" si="30"/>
        <v>0.78097464046109666</v>
      </c>
    </row>
    <row r="60" spans="1:41" ht="15.75" thickBot="1" x14ac:dyDescent="0.25">
      <c r="A60" s="197"/>
      <c r="B60" s="969"/>
      <c r="C60" s="585" t="s">
        <v>731</v>
      </c>
      <c r="D60" s="601" t="s">
        <v>334</v>
      </c>
      <c r="E60" s="587" t="s">
        <v>732</v>
      </c>
      <c r="F60" s="603" t="s">
        <v>208</v>
      </c>
      <c r="G60" s="602">
        <v>0</v>
      </c>
      <c r="H60" s="610">
        <f>H41/(H41+H48+H50+H49)</f>
        <v>0.47530541698949713</v>
      </c>
      <c r="I60" s="664">
        <f t="shared" ref="I60:AJ60" si="31">I41/(I41+I48+I50+I49)</f>
        <v>0.49349829161982328</v>
      </c>
      <c r="J60" s="664">
        <f t="shared" si="31"/>
        <v>0.50585696783207357</v>
      </c>
      <c r="K60" s="664">
        <f t="shared" si="31"/>
        <v>0.51744919650471011</v>
      </c>
      <c r="L60" s="612">
        <f t="shared" si="31"/>
        <v>0.52720297417171302</v>
      </c>
      <c r="M60" s="612">
        <f t="shared" si="31"/>
        <v>0.53563913122987838</v>
      </c>
      <c r="N60" s="612">
        <f t="shared" si="31"/>
        <v>0.54391639158736649</v>
      </c>
      <c r="O60" s="612">
        <f t="shared" si="31"/>
        <v>0.5520563707286571</v>
      </c>
      <c r="P60" s="612">
        <f t="shared" si="31"/>
        <v>0.5602826153429783</v>
      </c>
      <c r="Q60" s="612">
        <f t="shared" si="31"/>
        <v>0.56892754324538652</v>
      </c>
      <c r="R60" s="612">
        <f t="shared" si="31"/>
        <v>0.57749369995332689</v>
      </c>
      <c r="S60" s="612">
        <f t="shared" si="31"/>
        <v>0.58587616302655299</v>
      </c>
      <c r="T60" s="612">
        <f t="shared" si="31"/>
        <v>0.59425275753152484</v>
      </c>
      <c r="U60" s="612">
        <f t="shared" si="31"/>
        <v>0.60306347550507577</v>
      </c>
      <c r="V60" s="612">
        <f t="shared" si="31"/>
        <v>0.61200656471391535</v>
      </c>
      <c r="W60" s="612">
        <f t="shared" si="31"/>
        <v>0.62085117717679117</v>
      </c>
      <c r="X60" s="612">
        <f t="shared" si="31"/>
        <v>0.62977153485898596</v>
      </c>
      <c r="Y60" s="612">
        <f t="shared" si="31"/>
        <v>0.63889364192946452</v>
      </c>
      <c r="Z60" s="612">
        <f t="shared" si="31"/>
        <v>0.64803039260235151</v>
      </c>
      <c r="AA60" s="612">
        <f t="shared" si="31"/>
        <v>0.65701413137938891</v>
      </c>
      <c r="AB60" s="612">
        <f t="shared" si="31"/>
        <v>0.66572506146925103</v>
      </c>
      <c r="AC60" s="612">
        <f t="shared" si="31"/>
        <v>0.67417243867205345</v>
      </c>
      <c r="AD60" s="612">
        <f t="shared" si="31"/>
        <v>0.68236523442772934</v>
      </c>
      <c r="AE60" s="612">
        <f t="shared" si="31"/>
        <v>0.69031844869878434</v>
      </c>
      <c r="AF60" s="612">
        <f t="shared" si="31"/>
        <v>0.69805220987209471</v>
      </c>
      <c r="AG60" s="612">
        <f t="shared" si="31"/>
        <v>0.70555474177330835</v>
      </c>
      <c r="AH60" s="612">
        <f t="shared" si="31"/>
        <v>0.71283738907253191</v>
      </c>
      <c r="AI60" s="612">
        <f t="shared" si="31"/>
        <v>0.71992142764161093</v>
      </c>
      <c r="AJ60" s="613">
        <f t="shared" si="31"/>
        <v>0.72681455531319006</v>
      </c>
      <c r="AK60" s="613">
        <f t="shared" ref="AK60:AO60" si="32">AK41/(AK41+AK48+AK50+AK49)</f>
        <v>0.73356141025707433</v>
      </c>
      <c r="AL60" s="613">
        <f t="shared" si="32"/>
        <v>0.74027005470965568</v>
      </c>
      <c r="AM60" s="613">
        <f t="shared" si="32"/>
        <v>0.74677116174996716</v>
      </c>
      <c r="AN60" s="613">
        <f t="shared" si="32"/>
        <v>0.75307197941822357</v>
      </c>
      <c r="AO60" s="613">
        <f t="shared" si="32"/>
        <v>0.7591794715022806</v>
      </c>
    </row>
    <row r="61" spans="1:41" x14ac:dyDescent="0.2">
      <c r="A61" s="343"/>
      <c r="B61" s="344"/>
      <c r="C61" s="174"/>
      <c r="D61" s="174"/>
      <c r="E61" s="345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174"/>
      <c r="AA61" s="174"/>
      <c r="AB61" s="174"/>
      <c r="AC61" s="174"/>
      <c r="AD61" s="174"/>
      <c r="AE61" s="174"/>
      <c r="AF61" s="174"/>
      <c r="AG61" s="174"/>
      <c r="AH61" s="174"/>
      <c r="AI61" s="174"/>
      <c r="AJ61" s="174"/>
      <c r="AK61" s="174"/>
      <c r="AL61" s="174"/>
      <c r="AM61" s="174"/>
      <c r="AN61" s="174"/>
      <c r="AO61" s="174"/>
    </row>
    <row r="62" spans="1:41" x14ac:dyDescent="0.2">
      <c r="A62" s="228"/>
      <c r="B62" s="228"/>
      <c r="C62" s="228"/>
      <c r="D62" s="156" t="str">
        <f>'TITLE PAGE'!B9</f>
        <v>Company:</v>
      </c>
      <c r="E62" s="158" t="str">
        <f>'TITLE PAGE'!D9</f>
        <v>Dŵr Cymru Welsh Water</v>
      </c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  <c r="AK62" s="228"/>
      <c r="AL62" s="228"/>
      <c r="AM62" s="228"/>
      <c r="AN62" s="228"/>
      <c r="AO62" s="228"/>
    </row>
    <row r="63" spans="1:41" x14ac:dyDescent="0.2">
      <c r="A63" s="228"/>
      <c r="B63" s="228"/>
      <c r="C63" s="228"/>
      <c r="D63" s="160" t="str">
        <f>'TITLE PAGE'!B10</f>
        <v>Resource Zone Name:</v>
      </c>
      <c r="E63" s="162" t="str">
        <f>'TITLE PAGE'!D10</f>
        <v>Whitbourne</v>
      </c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8"/>
      <c r="Q63" s="228"/>
      <c r="R63" s="228"/>
      <c r="S63" s="228"/>
      <c r="T63" s="228"/>
      <c r="U63" s="228"/>
      <c r="V63" s="228"/>
      <c r="W63" s="228"/>
      <c r="X63" s="228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8"/>
      <c r="AJ63" s="228"/>
      <c r="AK63" s="228"/>
      <c r="AL63" s="228"/>
      <c r="AM63" s="228"/>
      <c r="AN63" s="228"/>
      <c r="AO63" s="228"/>
    </row>
    <row r="64" spans="1:41" ht="18" x14ac:dyDescent="0.25">
      <c r="A64" s="228"/>
      <c r="B64" s="228"/>
      <c r="C64" s="228"/>
      <c r="D64" s="160" t="str">
        <f>'TITLE PAGE'!B11</f>
        <v>Resource Zone Number:</v>
      </c>
      <c r="E64" s="165">
        <f>'TITLE PAGE'!D11</f>
        <v>8111</v>
      </c>
      <c r="F64" s="228"/>
      <c r="G64" s="228"/>
      <c r="H64" s="228"/>
      <c r="I64" s="233"/>
      <c r="J64" s="228"/>
      <c r="K64" s="228"/>
      <c r="L64" s="228"/>
      <c r="M64" s="228"/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8"/>
      <c r="Y64" s="228"/>
      <c r="Z64" s="228"/>
      <c r="AA64" s="228"/>
      <c r="AB64" s="228"/>
      <c r="AC64" s="228"/>
      <c r="AD64" s="228"/>
      <c r="AE64" s="228"/>
      <c r="AF64" s="228"/>
      <c r="AG64" s="228"/>
      <c r="AH64" s="228"/>
      <c r="AI64" s="228"/>
      <c r="AJ64" s="228"/>
      <c r="AK64" s="228"/>
      <c r="AL64" s="228"/>
      <c r="AM64" s="228"/>
      <c r="AN64" s="228"/>
      <c r="AO64" s="228"/>
    </row>
    <row r="65" spans="1:41" ht="18" x14ac:dyDescent="0.25">
      <c r="A65" s="228"/>
      <c r="B65" s="228"/>
      <c r="C65" s="228"/>
      <c r="D65" s="160" t="str">
        <f>'TITLE PAGE'!B12</f>
        <v xml:space="preserve">Planning Scenario Name:                                                                     </v>
      </c>
      <c r="E65" s="162" t="str">
        <f>'TITLE PAGE'!D12</f>
        <v>Dry Year Annual Average</v>
      </c>
      <c r="F65" s="228"/>
      <c r="G65" s="228"/>
      <c r="H65" s="228"/>
      <c r="I65" s="233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  <c r="AO65" s="228"/>
    </row>
    <row r="66" spans="1:41" ht="18" x14ac:dyDescent="0.25">
      <c r="A66" s="228"/>
      <c r="B66" s="228"/>
      <c r="C66" s="228"/>
      <c r="D66" s="168" t="str">
        <f>'TITLE PAGE'!B13</f>
        <v xml:space="preserve">Chosen Level of Service:  </v>
      </c>
      <c r="E66" s="170" t="str">
        <f>'TITLE PAGE'!D13</f>
        <v>1 in 20</v>
      </c>
      <c r="F66" s="228"/>
      <c r="G66" s="228"/>
      <c r="H66" s="228"/>
      <c r="I66" s="233"/>
      <c r="J66" s="228"/>
      <c r="K66" s="228"/>
      <c r="L66" s="228"/>
      <c r="M66" s="228"/>
      <c r="N66" s="228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8"/>
      <c r="AK66" s="228"/>
      <c r="AL66" s="228"/>
      <c r="AM66" s="228"/>
      <c r="AN66" s="228"/>
      <c r="AO66" s="228"/>
    </row>
    <row r="67" spans="1:41" x14ac:dyDescent="0.2">
      <c r="A67" s="228"/>
      <c r="B67" s="228"/>
      <c r="C67" s="228"/>
      <c r="D67" s="228"/>
      <c r="E67" s="346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8"/>
      <c r="AK67" s="228"/>
      <c r="AL67" s="228"/>
      <c r="AM67" s="228"/>
      <c r="AN67" s="228"/>
      <c r="AO67" s="228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5" stopIfTrue="1" operator="equal">
      <formula>""</formula>
    </cfRule>
  </conditionalFormatting>
  <conditionalFormatting sqref="D58">
    <cfRule type="cellIs" dxfId="4" priority="4" stopIfTrue="1" operator="notEqual">
      <formula>"Unmeasured Household - Occupancy Rate"</formula>
    </cfRule>
  </conditionalFormatting>
  <conditionalFormatting sqref="F58">
    <cfRule type="cellIs" dxfId="3" priority="3" stopIfTrue="1" operator="notEqual">
      <formula>"h/prop"</formula>
    </cfRule>
  </conditionalFormatting>
  <conditionalFormatting sqref="E58">
    <cfRule type="cellIs" dxfId="2" priority="2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8" scale="6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zoomScale="75" zoomScaleNormal="75" workbookViewId="0">
      <selection activeCell="J22" sqref="J22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</cols>
  <sheetData>
    <row r="1" spans="1:41" ht="18.75" thickBot="1" x14ac:dyDescent="0.25">
      <c r="A1" s="186"/>
      <c r="B1" s="178"/>
      <c r="C1" s="179" t="s">
        <v>733</v>
      </c>
      <c r="D1" s="213"/>
      <c r="E1" s="281"/>
      <c r="F1" s="182"/>
      <c r="G1" s="182"/>
      <c r="H1" s="182"/>
      <c r="I1" s="182"/>
      <c r="J1" s="183"/>
      <c r="K1" s="183"/>
      <c r="L1" s="282"/>
      <c r="M1" s="183"/>
      <c r="N1" s="183"/>
      <c r="O1" s="183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6"/>
      <c r="AI1" s="184"/>
      <c r="AJ1" s="184"/>
      <c r="AK1" s="184"/>
      <c r="AL1" s="184"/>
      <c r="AM1" s="186"/>
      <c r="AN1" s="184"/>
      <c r="AO1" s="184"/>
    </row>
    <row r="2" spans="1:41" ht="32.25" thickBot="1" x14ac:dyDescent="0.25">
      <c r="A2" s="188"/>
      <c r="B2" s="188"/>
      <c r="C2" s="283" t="s">
        <v>594</v>
      </c>
      <c r="D2" s="190" t="s">
        <v>136</v>
      </c>
      <c r="E2" s="284" t="s">
        <v>110</v>
      </c>
      <c r="F2" s="190" t="s">
        <v>137</v>
      </c>
      <c r="G2" s="190" t="s">
        <v>186</v>
      </c>
      <c r="H2" s="218" t="str">
        <f>'TITLE PAGE'!D14</f>
        <v>2015-16</v>
      </c>
      <c r="I2" s="880" t="str">
        <f>'WRZ summary'!E5</f>
        <v>For info 2017-18</v>
      </c>
      <c r="J2" s="880" t="str">
        <f>'WRZ summary'!F5</f>
        <v>For info 2018-19</v>
      </c>
      <c r="K2" s="880" t="str">
        <f>'WRZ summary'!G5</f>
        <v>For info 2019-20</v>
      </c>
      <c r="L2" s="219" t="str">
        <f>'WRZ summary'!H5</f>
        <v>2020-21</v>
      </c>
      <c r="M2" s="219" t="str">
        <f>'WRZ summary'!I5</f>
        <v>2021-22</v>
      </c>
      <c r="N2" s="219" t="str">
        <f>'WRZ summary'!J5</f>
        <v>2022-23</v>
      </c>
      <c r="O2" s="219" t="str">
        <f>'WRZ summary'!K5</f>
        <v>2023-24</v>
      </c>
      <c r="P2" s="219" t="str">
        <f>'WRZ summary'!L5</f>
        <v>2024-25</v>
      </c>
      <c r="Q2" s="219" t="str">
        <f>'WRZ summary'!M5</f>
        <v>2025-26</v>
      </c>
      <c r="R2" s="219" t="str">
        <f>'WRZ summary'!N5</f>
        <v>2026-27</v>
      </c>
      <c r="S2" s="219" t="str">
        <f>'WRZ summary'!O5</f>
        <v>2027-28</v>
      </c>
      <c r="T2" s="219" t="str">
        <f>'WRZ summary'!P5</f>
        <v>2028-29</v>
      </c>
      <c r="U2" s="219" t="str">
        <f>'WRZ summary'!Q5</f>
        <v>2029-30</v>
      </c>
      <c r="V2" s="219" t="str">
        <f>'WRZ summary'!R5</f>
        <v>2030-31</v>
      </c>
      <c r="W2" s="219" t="str">
        <f>'WRZ summary'!S5</f>
        <v>2031-32</v>
      </c>
      <c r="X2" s="219" t="str">
        <f>'WRZ summary'!T5</f>
        <v>2032-33</v>
      </c>
      <c r="Y2" s="219" t="str">
        <f>'WRZ summary'!U5</f>
        <v>2033-34</v>
      </c>
      <c r="Z2" s="219" t="str">
        <f>'WRZ summary'!V5</f>
        <v>2034-35</v>
      </c>
      <c r="AA2" s="219" t="str">
        <f>'WRZ summary'!W5</f>
        <v>2035-36</v>
      </c>
      <c r="AB2" s="219" t="str">
        <f>'WRZ summary'!X5</f>
        <v>2036-37</v>
      </c>
      <c r="AC2" s="219" t="str">
        <f>'WRZ summary'!Y5</f>
        <v>2037-38</v>
      </c>
      <c r="AD2" s="219" t="str">
        <f>'WRZ summary'!Z5</f>
        <v>2038-39</v>
      </c>
      <c r="AE2" s="219" t="str">
        <f>'WRZ summary'!AA5</f>
        <v>2039-40</v>
      </c>
      <c r="AF2" s="219" t="str">
        <f>'WRZ summary'!AB5</f>
        <v>2040-41</v>
      </c>
      <c r="AG2" s="219" t="str">
        <f>'WRZ summary'!AC5</f>
        <v>2041-42</v>
      </c>
      <c r="AH2" s="219" t="str">
        <f>'WRZ summary'!AD5</f>
        <v>2042-43</v>
      </c>
      <c r="AI2" s="219" t="str">
        <f>'WRZ summary'!AE5</f>
        <v>2043-44</v>
      </c>
      <c r="AJ2" s="220" t="str">
        <f>'WRZ summary'!AF5</f>
        <v>2044-45</v>
      </c>
      <c r="AK2" s="220" t="str">
        <f>'WRZ summary'!AG5</f>
        <v>2045-46</v>
      </c>
      <c r="AL2" s="220" t="str">
        <f>'WRZ summary'!AH5</f>
        <v>2046-47</v>
      </c>
      <c r="AM2" s="220" t="str">
        <f>'WRZ summary'!AI5</f>
        <v>2047-48</v>
      </c>
      <c r="AN2" s="220" t="str">
        <f>'WRZ summary'!AJ5</f>
        <v>2048-49</v>
      </c>
      <c r="AO2" s="220" t="str">
        <f>'WRZ summary'!AK5</f>
        <v>2049-50</v>
      </c>
    </row>
    <row r="3" spans="1:41" x14ac:dyDescent="0.2">
      <c r="A3" s="177"/>
      <c r="B3" s="992" t="s">
        <v>337</v>
      </c>
      <c r="C3" s="347" t="s">
        <v>734</v>
      </c>
      <c r="D3" s="421" t="s">
        <v>735</v>
      </c>
      <c r="E3" s="348" t="s">
        <v>736</v>
      </c>
      <c r="F3" s="347" t="s">
        <v>72</v>
      </c>
      <c r="G3" s="347">
        <v>2</v>
      </c>
      <c r="H3" s="416">
        <f>SUM('8. FP Demand'!H3,'8. FP Demand'!H4,'8. FP Demand'!H5,'8. FP Demand'!H6,'8. FP Demand'!H28,'8. FP Demand'!H29,'8. FP Demand'!H34:H35)</f>
        <v>4.7875895038468137</v>
      </c>
      <c r="I3" s="881">
        <f>SUM('8. FP Demand'!I3,'8. FP Demand'!I4,'8. FP Demand'!I5,'8. FP Demand'!I6,'8. FP Demand'!I28,'8. FP Demand'!I29,'8. FP Demand'!I34:I35)</f>
        <v>4.7414431031245288</v>
      </c>
      <c r="J3" s="881">
        <f>SUM('8. FP Demand'!J3,'8. FP Demand'!J4,'8. FP Demand'!J5,'8. FP Demand'!J6,'8. FP Demand'!J28,'8. FP Demand'!J29,'8. FP Demand'!J34:J35)</f>
        <v>4.7429570649595751</v>
      </c>
      <c r="K3" s="881">
        <f>SUM('8. FP Demand'!K3,'8. FP Demand'!K4,'8. FP Demand'!K5,'8. FP Demand'!K6,'8. FP Demand'!K28,'8. FP Demand'!K29,'8. FP Demand'!K34:K35)</f>
        <v>4.7499587994210319</v>
      </c>
      <c r="L3" s="417">
        <f>SUM('8. FP Demand'!L3,'8. FP Demand'!L4,'8. FP Demand'!L5,'8. FP Demand'!L6,'8. FP Demand'!L28,'8. FP Demand'!L29,'8. FP Demand'!L34:L35)</f>
        <v>4.7086361531090475</v>
      </c>
      <c r="M3" s="417">
        <f>SUM('8. FP Demand'!M3,'8. FP Demand'!M4,'8. FP Demand'!M5,'8. FP Demand'!M6,'8. FP Demand'!M28,'8. FP Demand'!M29,'8. FP Demand'!M34:M35)</f>
        <v>4.6505973195943202</v>
      </c>
      <c r="N3" s="417">
        <f>SUM('8. FP Demand'!N3,'8. FP Demand'!N4,'8. FP Demand'!N5,'8. FP Demand'!N6,'8. FP Demand'!N28,'8. FP Demand'!N29,'8. FP Demand'!N34:N35)</f>
        <v>4.5995732901999773</v>
      </c>
      <c r="O3" s="417">
        <f>SUM('8. FP Demand'!O3,'8. FP Demand'!O4,'8. FP Demand'!O5,'8. FP Demand'!O6,'8. FP Demand'!O28,'8. FP Demand'!O29,'8. FP Demand'!O34:O35)</f>
        <v>4.537586941172794</v>
      </c>
      <c r="P3" s="417">
        <f>SUM('8. FP Demand'!P3,'8. FP Demand'!P4,'8. FP Demand'!P5,'8. FP Demand'!P6,'8. FP Demand'!P28,'8. FP Demand'!P29,'8. FP Demand'!P34:P35)</f>
        <v>4.4907538213707658</v>
      </c>
      <c r="Q3" s="417">
        <f>SUM('8. FP Demand'!Q3,'8. FP Demand'!Q4,'8. FP Demand'!Q5,'8. FP Demand'!Q6,'8. FP Demand'!Q28,'8. FP Demand'!Q29,'8. FP Demand'!Q34:Q35)</f>
        <v>4.4714046345644096</v>
      </c>
      <c r="R3" s="417">
        <f>SUM('8. FP Demand'!R3,'8. FP Demand'!R4,'8. FP Demand'!R5,'8. FP Demand'!R6,'8. FP Demand'!R28,'8. FP Demand'!R29,'8. FP Demand'!R34:R35)</f>
        <v>4.4377468719388595</v>
      </c>
      <c r="S3" s="417">
        <f>SUM('8. FP Demand'!S3,'8. FP Demand'!S4,'8. FP Demand'!S5,'8. FP Demand'!S6,'8. FP Demand'!S28,'8. FP Demand'!S29,'8. FP Demand'!S34:S35)</f>
        <v>4.4180064440528888</v>
      </c>
      <c r="T3" s="417">
        <f>SUM('8. FP Demand'!T3,'8. FP Demand'!T4,'8. FP Demand'!T5,'8. FP Demand'!T6,'8. FP Demand'!T28,'8. FP Demand'!T29,'8. FP Demand'!T34:T35)</f>
        <v>4.3903409989346986</v>
      </c>
      <c r="U3" s="417">
        <f>SUM('8. FP Demand'!U3,'8. FP Demand'!U4,'8. FP Demand'!U5,'8. FP Demand'!U6,'8. FP Demand'!U28,'8. FP Demand'!U29,'8. FP Demand'!U34:U35)</f>
        <v>4.3621746018930754</v>
      </c>
      <c r="V3" s="417">
        <f>SUM('8. FP Demand'!V3,'8. FP Demand'!V4,'8. FP Demand'!V5,'8. FP Demand'!V6,'8. FP Demand'!V28,'8. FP Demand'!V29,'8. FP Demand'!V34:V35)</f>
        <v>4.3143672379664029</v>
      </c>
      <c r="W3" s="417">
        <f>SUM('8. FP Demand'!W3,'8. FP Demand'!W4,'8. FP Demand'!W5,'8. FP Demand'!W6,'8. FP Demand'!W28,'8. FP Demand'!W29,'8. FP Demand'!W34:W35)</f>
        <v>4.266405003478293</v>
      </c>
      <c r="X3" s="417">
        <f>SUM('8. FP Demand'!X3,'8. FP Demand'!X4,'8. FP Demand'!X5,'8. FP Demand'!X6,'8. FP Demand'!X28,'8. FP Demand'!X29,'8. FP Demand'!X34:X35)</f>
        <v>4.2190472766701959</v>
      </c>
      <c r="Y3" s="417">
        <f>SUM('8. FP Demand'!Y3,'8. FP Demand'!Y4,'8. FP Demand'!Y5,'8. FP Demand'!Y6,'8. FP Demand'!Y28,'8. FP Demand'!Y29,'8. FP Demand'!Y34:Y35)</f>
        <v>4.1725265244259493</v>
      </c>
      <c r="Z3" s="417">
        <f>SUM('8. FP Demand'!Z3,'8. FP Demand'!Z4,'8. FP Demand'!Z5,'8. FP Demand'!Z6,'8. FP Demand'!Z28,'8. FP Demand'!Z29,'8. FP Demand'!Z34:Z35)</f>
        <v>4.1264671202928609</v>
      </c>
      <c r="AA3" s="417">
        <f>SUM('8. FP Demand'!AA3,'8. FP Demand'!AA4,'8. FP Demand'!AA5,'8. FP Demand'!AA6,'8. FP Demand'!AA28,'8. FP Demand'!AA29,'8. FP Demand'!AA34:AA35)</f>
        <v>4.0919030731432802</v>
      </c>
      <c r="AB3" s="417">
        <f>SUM('8. FP Demand'!AB3,'8. FP Demand'!AB4,'8. FP Demand'!AB5,'8. FP Demand'!AB6,'8. FP Demand'!AB28,'8. FP Demand'!AB29,'8. FP Demand'!AB34:AB35)</f>
        <v>4.0570233324381082</v>
      </c>
      <c r="AC3" s="417">
        <f>SUM('8. FP Demand'!AC3,'8. FP Demand'!AC4,'8. FP Demand'!AC5,'8. FP Demand'!AC6,'8. FP Demand'!AC28,'8. FP Demand'!AC29,'8. FP Demand'!AC34:AC35)</f>
        <v>4.0217445202167346</v>
      </c>
      <c r="AD3" s="417">
        <f>SUM('8. FP Demand'!AD3,'8. FP Demand'!AD4,'8. FP Demand'!AD5,'8. FP Demand'!AD6,'8. FP Demand'!AD28,'8. FP Demand'!AD29,'8. FP Demand'!AD34:AD35)</f>
        <v>3.9860650804037094</v>
      </c>
      <c r="AE3" s="417">
        <f>SUM('8. FP Demand'!AE3,'8. FP Demand'!AE4,'8. FP Demand'!AE5,'8. FP Demand'!AE6,'8. FP Demand'!AE28,'8. FP Demand'!AE29,'8. FP Demand'!AE34:AE35)</f>
        <v>3.9500993527958439</v>
      </c>
      <c r="AF3" s="417">
        <f>SUM('8. FP Demand'!AF3,'8. FP Demand'!AF4,'8. FP Demand'!AF5,'8. FP Demand'!AF6,'8. FP Demand'!AF28,'8. FP Demand'!AF29,'8. FP Demand'!AF34:AF35)</f>
        <v>3.9138522455955869</v>
      </c>
      <c r="AG3" s="417">
        <f>SUM('8. FP Demand'!AG3,'8. FP Demand'!AG4,'8. FP Demand'!AG5,'8. FP Demand'!AG6,'8. FP Demand'!AG28,'8. FP Demand'!AG29,'8. FP Demand'!AG34:AG35)</f>
        <v>3.877327035718662</v>
      </c>
      <c r="AH3" s="417">
        <f>SUM('8. FP Demand'!AH3,'8. FP Demand'!AH4,'8. FP Demand'!AH5,'8. FP Demand'!AH6,'8. FP Demand'!AH28,'8. FP Demand'!AH29,'8. FP Demand'!AH34:AH35)</f>
        <v>3.8405313298295414</v>
      </c>
      <c r="AI3" s="417">
        <f>SUM('8. FP Demand'!AI3,'8. FP Demand'!AI4,'8. FP Demand'!AI5,'8. FP Demand'!AI6,'8. FP Demand'!AI28,'8. FP Demand'!AI29,'8. FP Demand'!AI34:AI35)</f>
        <v>3.8035302588233706</v>
      </c>
      <c r="AJ3" s="417">
        <f>SUM('8. FP Demand'!AJ3,'8. FP Demand'!AJ4,'8. FP Demand'!AJ5,'8. FP Demand'!AJ6,'8. FP Demand'!AJ28,'8. FP Demand'!AJ29,'8. FP Demand'!AJ34:AJ35)</f>
        <v>3.7663143298801072</v>
      </c>
      <c r="AK3" s="417">
        <f>SUM('8. FP Demand'!AK3,'8. FP Demand'!AK4,'8. FP Demand'!AK5,'8. FP Demand'!AK6,'8. FP Demand'!AK28,'8. FP Demand'!AK29,'8. FP Demand'!AK34:AK35)</f>
        <v>3.7294143928890406</v>
      </c>
      <c r="AL3" s="417">
        <f>SUM('8. FP Demand'!AL3,'8. FP Demand'!AL4,'8. FP Demand'!AL5,'8. FP Demand'!AL6,'8. FP Demand'!AL28,'8. FP Demand'!AL29,'8. FP Demand'!AL34:AL35)</f>
        <v>3.6925821276549877</v>
      </c>
      <c r="AM3" s="417">
        <f>SUM('8. FP Demand'!AM3,'8. FP Demand'!AM4,'8. FP Demand'!AM5,'8. FP Demand'!AM6,'8. FP Demand'!AM28,'8. FP Demand'!AM29,'8. FP Demand'!AM34:AM35)</f>
        <v>3.6556711104216286</v>
      </c>
      <c r="AN3" s="417">
        <f>SUM('8. FP Demand'!AN3,'8. FP Demand'!AN4,'8. FP Demand'!AN5,'8. FP Demand'!AN6,'8. FP Demand'!AN28,'8. FP Demand'!AN29,'8. FP Demand'!AN34:AN35)</f>
        <v>3.6185067669073678</v>
      </c>
      <c r="AO3" s="417">
        <f>SUM('8. FP Demand'!AO3,'8. FP Demand'!AO4,'8. FP Demand'!AO5,'8. FP Demand'!AO6,'8. FP Demand'!AO28,'8. FP Demand'!AO29,'8. FP Demand'!AO34:AO35)</f>
        <v>3.5810967570585501</v>
      </c>
    </row>
    <row r="4" spans="1:41" x14ac:dyDescent="0.2">
      <c r="A4" s="177"/>
      <c r="B4" s="993"/>
      <c r="C4" s="321" t="s">
        <v>737</v>
      </c>
      <c r="D4" s="415" t="s">
        <v>342</v>
      </c>
      <c r="E4" s="854" t="s">
        <v>784</v>
      </c>
      <c r="F4" s="290" t="s">
        <v>72</v>
      </c>
      <c r="G4" s="290">
        <v>2</v>
      </c>
      <c r="H4" s="416">
        <f>'7. FP Supply'!H21-('7. FP Supply'!H27+'7. FP Supply'!H28)</f>
        <v>4.8452532953494849</v>
      </c>
      <c r="I4" s="881">
        <f>'7. FP Supply'!I21-('7. FP Supply'!I27+'7. FP Supply'!I28)</f>
        <v>4.8232743300030441</v>
      </c>
      <c r="J4" s="881">
        <f>'7. FP Supply'!J21-('7. FP Supply'!J27+'7. FP Supply'!J28)</f>
        <v>4.8232743300030441</v>
      </c>
      <c r="K4" s="881">
        <f>'7. FP Supply'!K21-('7. FP Supply'!K27+'7. FP Supply'!K28)</f>
        <v>4.8232743300030441</v>
      </c>
      <c r="L4" s="417">
        <f>'7. FP Supply'!L21-('7. FP Supply'!L27+'7. FP Supply'!L28)</f>
        <v>4.8232743300030441</v>
      </c>
      <c r="M4" s="417">
        <f>'7. FP Supply'!M21-('7. FP Supply'!M27+'7. FP Supply'!M28)</f>
        <v>4.8232743300030441</v>
      </c>
      <c r="N4" s="417">
        <f>'7. FP Supply'!N21-('7. FP Supply'!N27+'7. FP Supply'!N28)</f>
        <v>4.8232743300030441</v>
      </c>
      <c r="O4" s="417">
        <f>'7. FP Supply'!O21-('7. FP Supply'!O27+'7. FP Supply'!O28)</f>
        <v>4.8232743300030441</v>
      </c>
      <c r="P4" s="417">
        <f>'7. FP Supply'!P21-('7. FP Supply'!P27+'7. FP Supply'!P28)</f>
        <v>4.8232743300030441</v>
      </c>
      <c r="Q4" s="417">
        <f>'7. FP Supply'!Q21-('7. FP Supply'!Q27+'7. FP Supply'!Q28)</f>
        <v>4.8232743300030441</v>
      </c>
      <c r="R4" s="417">
        <f>'7. FP Supply'!R21-('7. FP Supply'!R27+'7. FP Supply'!R28)</f>
        <v>4.8232743300030441</v>
      </c>
      <c r="S4" s="417">
        <f>'7. FP Supply'!S21-('7. FP Supply'!S27+'7. FP Supply'!S28)</f>
        <v>4.8232743300030441</v>
      </c>
      <c r="T4" s="417">
        <f>'7. FP Supply'!T21-('7. FP Supply'!T27+'7. FP Supply'!T28)</f>
        <v>4.8232743300030441</v>
      </c>
      <c r="U4" s="417">
        <f>'7. FP Supply'!U21-('7. FP Supply'!U27+'7. FP Supply'!U28)</f>
        <v>4.8232743300030441</v>
      </c>
      <c r="V4" s="417">
        <f>'7. FP Supply'!V21-('7. FP Supply'!V27+'7. FP Supply'!V28)</f>
        <v>4.8232743300030441</v>
      </c>
      <c r="W4" s="417">
        <f>'7. FP Supply'!W21-('7. FP Supply'!W27+'7. FP Supply'!W28)</f>
        <v>4.8232743300030441</v>
      </c>
      <c r="X4" s="417">
        <f>'7. FP Supply'!X21-('7. FP Supply'!X27+'7. FP Supply'!X28)</f>
        <v>4.8232743300030441</v>
      </c>
      <c r="Y4" s="417">
        <f>'7. FP Supply'!Y21-('7. FP Supply'!Y27+'7. FP Supply'!Y28)</f>
        <v>4.8232743300030441</v>
      </c>
      <c r="Z4" s="417">
        <f>'7. FP Supply'!Z21-('7. FP Supply'!Z27+'7. FP Supply'!Z28)</f>
        <v>4.8232743300030441</v>
      </c>
      <c r="AA4" s="417">
        <f>'7. FP Supply'!AA21-('7. FP Supply'!AA27+'7. FP Supply'!AA28)</f>
        <v>4.8232743300030441</v>
      </c>
      <c r="AB4" s="417">
        <f>'7. FP Supply'!AB21-('7. FP Supply'!AB27+'7. FP Supply'!AB28)</f>
        <v>4.8232743300030441</v>
      </c>
      <c r="AC4" s="417">
        <f>'7. FP Supply'!AC21-('7. FP Supply'!AC27+'7. FP Supply'!AC28)</f>
        <v>4.8232743300030441</v>
      </c>
      <c r="AD4" s="417">
        <f>'7. FP Supply'!AD21-('7. FP Supply'!AD27+'7. FP Supply'!AD28)</f>
        <v>4.8232743300030441</v>
      </c>
      <c r="AE4" s="417">
        <f>'7. FP Supply'!AE21-('7. FP Supply'!AE27+'7. FP Supply'!AE28)</f>
        <v>4.8232743300030441</v>
      </c>
      <c r="AF4" s="417">
        <f>'7. FP Supply'!AF21-('7. FP Supply'!AF27+'7. FP Supply'!AF28)</f>
        <v>4.8232743300030441</v>
      </c>
      <c r="AG4" s="417">
        <f>'7. FP Supply'!AG21-('7. FP Supply'!AG27+'7. FP Supply'!AG28)</f>
        <v>4.8232743300030441</v>
      </c>
      <c r="AH4" s="417">
        <f>'7. FP Supply'!AH21-('7. FP Supply'!AH27+'7. FP Supply'!AH28)</f>
        <v>4.8232743300030441</v>
      </c>
      <c r="AI4" s="417">
        <f>'7. FP Supply'!AI21-('7. FP Supply'!AI27+'7. FP Supply'!AI28)</f>
        <v>4.8232743300030441</v>
      </c>
      <c r="AJ4" s="435">
        <f>'7. FP Supply'!AJ21-('7. FP Supply'!AJ27+'7. FP Supply'!AJ28)</f>
        <v>4.8232743300030441</v>
      </c>
      <c r="AK4" s="435">
        <f>'7. FP Supply'!AK21-('7. FP Supply'!AK27+'7. FP Supply'!AK28)</f>
        <v>4.8232743300030441</v>
      </c>
      <c r="AL4" s="435">
        <f>'7. FP Supply'!AL21-('7. FP Supply'!AL27+'7. FP Supply'!AL28)</f>
        <v>4.8232743300030441</v>
      </c>
      <c r="AM4" s="435">
        <f>'7. FP Supply'!AM21-('7. FP Supply'!AM27+'7. FP Supply'!AM28)</f>
        <v>4.8232743300030441</v>
      </c>
      <c r="AN4" s="435">
        <f>'7. FP Supply'!AN21-('7. FP Supply'!AN27+'7. FP Supply'!AN28)</f>
        <v>4.8232743300030441</v>
      </c>
      <c r="AO4" s="435">
        <f>'7. FP Supply'!AO21-('7. FP Supply'!AO27+'7. FP Supply'!AO28)</f>
        <v>4.8232743300030441</v>
      </c>
    </row>
    <row r="5" spans="1:41" x14ac:dyDescent="0.2">
      <c r="A5" s="177"/>
      <c r="B5" s="993"/>
      <c r="C5" s="321" t="s">
        <v>73</v>
      </c>
      <c r="D5" s="415" t="s">
        <v>344</v>
      </c>
      <c r="E5" s="289" t="s">
        <v>738</v>
      </c>
      <c r="F5" s="349" t="s">
        <v>72</v>
      </c>
      <c r="G5" s="349">
        <v>2</v>
      </c>
      <c r="H5" s="416">
        <f>H4+('7. FP Supply'!H4+'7. FP Supply'!H8)-('7. FP Supply'!H13+'7. FP Supply'!H17)</f>
        <v>5.0643134368118181</v>
      </c>
      <c r="I5" s="881">
        <f>I4+('7. FP Supply'!I4+'7. FP Supply'!I8)-('7. FP Supply'!I13+'7. FP Supply'!I17)</f>
        <v>5.0234603291032567</v>
      </c>
      <c r="J5" s="881">
        <f>J4+('7. FP Supply'!J4+'7. FP Supply'!J8)-('7. FP Supply'!J13+'7. FP Supply'!J17)</f>
        <v>5.0310904016447253</v>
      </c>
      <c r="K5" s="881">
        <f>K4+('7. FP Supply'!K4+'7. FP Supply'!K8)-('7. FP Supply'!K13+'7. FP Supply'!K17)</f>
        <v>5.0445908916323408</v>
      </c>
      <c r="L5" s="417">
        <f>L4+('7. FP Supply'!L4+'7. FP Supply'!L8)-('7. FP Supply'!L13+'7. FP Supply'!L17)</f>
        <v>5.0106882784053148</v>
      </c>
      <c r="M5" s="417">
        <f>M4+('7. FP Supply'!M4+'7. FP Supply'!M8)-('7. FP Supply'!M13+'7. FP Supply'!M17)</f>
        <v>4.9611560764616378</v>
      </c>
      <c r="N5" s="417">
        <f>N4+('7. FP Supply'!N4+'7. FP Supply'!N8)-('7. FP Supply'!N13+'7. FP Supply'!N17)</f>
        <v>4.9108556194345985</v>
      </c>
      <c r="O5" s="417">
        <f>O4+('7. FP Supply'!O4+'7. FP Supply'!O8)-('7. FP Supply'!O13+'7. FP Supply'!O17)</f>
        <v>4.8535199200853176</v>
      </c>
      <c r="P5" s="417">
        <f>P4+('7. FP Supply'!P4+'7. FP Supply'!P8)-('7. FP Supply'!P13+'7. FP Supply'!P17)</f>
        <v>4.8232743300030441</v>
      </c>
      <c r="Q5" s="417">
        <f>Q4+('7. FP Supply'!Q4+'7. FP Supply'!Q8)-('7. FP Supply'!Q13+'7. FP Supply'!Q17)</f>
        <v>4.8232743300030441</v>
      </c>
      <c r="R5" s="417">
        <f>R4+('7. FP Supply'!R4+'7. FP Supply'!R8)-('7. FP Supply'!R13+'7. FP Supply'!R17)</f>
        <v>4.8232743300030441</v>
      </c>
      <c r="S5" s="417">
        <f>S4+('7. FP Supply'!S4+'7. FP Supply'!S8)-('7. FP Supply'!S13+'7. FP Supply'!S17)</f>
        <v>4.8232743300030441</v>
      </c>
      <c r="T5" s="417">
        <f>T4+('7. FP Supply'!T4+'7. FP Supply'!T8)-('7. FP Supply'!T13+'7. FP Supply'!T17)</f>
        <v>4.8232743300030441</v>
      </c>
      <c r="U5" s="417">
        <f>U4+('7. FP Supply'!U4+'7. FP Supply'!U8)-('7. FP Supply'!U13+'7. FP Supply'!U17)</f>
        <v>4.8232743300030441</v>
      </c>
      <c r="V5" s="417">
        <f>V4+('7. FP Supply'!V4+'7. FP Supply'!V8)-('7. FP Supply'!V13+'7. FP Supply'!V17)</f>
        <v>4.8232743300030441</v>
      </c>
      <c r="W5" s="417">
        <f>W4+('7. FP Supply'!W4+'7. FP Supply'!W8)-('7. FP Supply'!W13+'7. FP Supply'!W17)</f>
        <v>4.8232743300030441</v>
      </c>
      <c r="X5" s="417">
        <f>X4+('7. FP Supply'!X4+'7. FP Supply'!X8)-('7. FP Supply'!X13+'7. FP Supply'!X17)</f>
        <v>4.8232743300030441</v>
      </c>
      <c r="Y5" s="417">
        <f>Y4+('7. FP Supply'!Y4+'7. FP Supply'!Y8)-('7. FP Supply'!Y13+'7. FP Supply'!Y17)</f>
        <v>4.8232743300030441</v>
      </c>
      <c r="Z5" s="417">
        <f>Z4+('7. FP Supply'!Z4+'7. FP Supply'!Z8)-('7. FP Supply'!Z13+'7. FP Supply'!Z17)</f>
        <v>4.8232743300030441</v>
      </c>
      <c r="AA5" s="417">
        <f>AA4+('7. FP Supply'!AA4+'7. FP Supply'!AA8)-('7. FP Supply'!AA13+'7. FP Supply'!AA17)</f>
        <v>4.8232743300030441</v>
      </c>
      <c r="AB5" s="417">
        <f>AB4+('7. FP Supply'!AB4+'7. FP Supply'!AB8)-('7. FP Supply'!AB13+'7. FP Supply'!AB17)</f>
        <v>4.8232743300030441</v>
      </c>
      <c r="AC5" s="417">
        <f>AC4+('7. FP Supply'!AC4+'7. FP Supply'!AC8)-('7. FP Supply'!AC13+'7. FP Supply'!AC17)</f>
        <v>4.8232743300030441</v>
      </c>
      <c r="AD5" s="417">
        <f>AD4+('7. FP Supply'!AD4+'7. FP Supply'!AD8)-('7. FP Supply'!AD13+'7. FP Supply'!AD17)</f>
        <v>4.8232743300030441</v>
      </c>
      <c r="AE5" s="417">
        <f>AE4+('7. FP Supply'!AE4+'7. FP Supply'!AE8)-('7. FP Supply'!AE13+'7. FP Supply'!AE17)</f>
        <v>4.8232743300030441</v>
      </c>
      <c r="AF5" s="417">
        <f>AF4+('7. FP Supply'!AF4+'7. FP Supply'!AF8)-('7. FP Supply'!AF13+'7. FP Supply'!AF17)</f>
        <v>4.8232743300030441</v>
      </c>
      <c r="AG5" s="417">
        <f>AG4+('7. FP Supply'!AG4+'7. FP Supply'!AG8)-('7. FP Supply'!AG13+'7. FP Supply'!AG17)</f>
        <v>4.8232743300030441</v>
      </c>
      <c r="AH5" s="417">
        <f>AH4+('7. FP Supply'!AH4+'7. FP Supply'!AH8)-('7. FP Supply'!AH13+'7. FP Supply'!AH17)</f>
        <v>4.8232743300030441</v>
      </c>
      <c r="AI5" s="417">
        <f>AI4+('7. FP Supply'!AI4+'7. FP Supply'!AI8)-('7. FP Supply'!AI13+'7. FP Supply'!AI17)</f>
        <v>4.8232743300030441</v>
      </c>
      <c r="AJ5" s="435">
        <f>AJ4+('7. FP Supply'!AJ4+'7. FP Supply'!AJ8)-('7. FP Supply'!AJ13+'7. FP Supply'!AJ17)</f>
        <v>4.8232743300030441</v>
      </c>
      <c r="AK5" s="435">
        <f>AK4+('7. FP Supply'!AK4+'7. FP Supply'!AK8)-('7. FP Supply'!AK13+'7. FP Supply'!AK17)</f>
        <v>4.8232743300030441</v>
      </c>
      <c r="AL5" s="435">
        <f>AL4+('7. FP Supply'!AL4+'7. FP Supply'!AL8)-('7. FP Supply'!AL13+'7. FP Supply'!AL17)</f>
        <v>4.8232743300030441</v>
      </c>
      <c r="AM5" s="435">
        <f>AM4+('7. FP Supply'!AM4+'7. FP Supply'!AM8)-('7. FP Supply'!AM13+'7. FP Supply'!AM17)</f>
        <v>4.8232743300030441</v>
      </c>
      <c r="AN5" s="435">
        <f>AN4+('7. FP Supply'!AN4+'7. FP Supply'!AN8)-('7. FP Supply'!AN13+'7. FP Supply'!AN17)</f>
        <v>4.8232743300030441</v>
      </c>
      <c r="AO5" s="435">
        <f>AO4+('7. FP Supply'!AO4+'7. FP Supply'!AO8)-('7. FP Supply'!AO13+'7. FP Supply'!AO17)</f>
        <v>4.8232743300030441</v>
      </c>
    </row>
    <row r="6" spans="1:41" x14ac:dyDescent="0.2">
      <c r="A6" s="177"/>
      <c r="B6" s="993"/>
      <c r="C6" s="269" t="s">
        <v>739</v>
      </c>
      <c r="D6" s="410" t="s">
        <v>347</v>
      </c>
      <c r="E6" s="411" t="s">
        <v>121</v>
      </c>
      <c r="F6" s="350" t="s">
        <v>72</v>
      </c>
      <c r="G6" s="350">
        <v>2</v>
      </c>
      <c r="H6" s="935">
        <f>'4. BL SDB'!H6</f>
        <v>6.7906117848022605E-4</v>
      </c>
      <c r="I6" s="882">
        <f>'4. BL SDB'!I6</f>
        <v>1.5133474622211201E-3</v>
      </c>
      <c r="J6" s="882">
        <f>'4. BL SDB'!J6</f>
        <v>2.362135593767853E-3</v>
      </c>
      <c r="K6" s="882">
        <f>'4. BL SDB'!K6</f>
        <v>3.1596262401634716E-3</v>
      </c>
      <c r="L6" s="414">
        <f>'4. BL SDB'!L6</f>
        <v>3.968711771448967E-3</v>
      </c>
      <c r="M6" s="414">
        <f>'4. BL SDB'!M6</f>
        <v>4.7387701928862415E-3</v>
      </c>
      <c r="N6" s="414">
        <f>'4. BL SDB'!N6</f>
        <v>5.5359219205898605E-3</v>
      </c>
      <c r="O6" s="414">
        <f>'4. BL SDB'!O6</f>
        <v>6.2376292207124455E-3</v>
      </c>
      <c r="P6" s="414">
        <f>'4. BL SDB'!P6</f>
        <v>7.033824867796537E-3</v>
      </c>
      <c r="Q6" s="414">
        <f>'4. BL SDB'!Q6</f>
        <v>6.2331287460218477E-3</v>
      </c>
      <c r="R6" s="414">
        <f>'4. BL SDB'!R6</f>
        <v>6.7818802723599893E-3</v>
      </c>
      <c r="S6" s="414">
        <f>'4. BL SDB'!S6</f>
        <v>7.4870635465097554E-3</v>
      </c>
      <c r="T6" s="414">
        <f>'4. BL SDB'!T6</f>
        <v>8.1685155133975808E-3</v>
      </c>
      <c r="U6" s="414">
        <f>'4. BL SDB'!U6</f>
        <v>8.8309291522921021E-3</v>
      </c>
      <c r="V6" s="414">
        <f>'4. BL SDB'!V6</f>
        <v>7.4515861922448967E-3</v>
      </c>
      <c r="W6" s="414">
        <f>'4. BL SDB'!W6</f>
        <v>8.0558906000318814E-3</v>
      </c>
      <c r="X6" s="414">
        <f>'4. BL SDB'!X6</f>
        <v>8.3805090394760695E-3</v>
      </c>
      <c r="Y6" s="414">
        <f>'4. BL SDB'!Y6</f>
        <v>8.9261999014190914E-3</v>
      </c>
      <c r="Z6" s="414">
        <f>'4. BL SDB'!Z6</f>
        <v>9.4190543740059838E-3</v>
      </c>
      <c r="AA6" s="414">
        <f>'4. BL SDB'!AA6</f>
        <v>8.0264128927909871E-3</v>
      </c>
      <c r="AB6" s="414">
        <f>'4. BL SDB'!AB6</f>
        <v>8.5485135668259618E-3</v>
      </c>
      <c r="AC6" s="414">
        <f>'4. BL SDB'!AC6</f>
        <v>8.842899658812433E-3</v>
      </c>
      <c r="AD6" s="414">
        <f>'4. BL SDB'!AD6</f>
        <v>9.3599284335901724E-3</v>
      </c>
      <c r="AE6" s="414">
        <f>'4. BL SDB'!AE6</f>
        <v>9.1336292485152196E-3</v>
      </c>
      <c r="AF6" s="414">
        <f>'4. BL SDB'!AF6</f>
        <v>8.0465636289789866E-3</v>
      </c>
      <c r="AG6" s="414">
        <f>'4. BL SDB'!AG6</f>
        <v>8.3335858883900413E-3</v>
      </c>
      <c r="AH6" s="414">
        <f>'4. BL SDB'!AH6</f>
        <v>8.7339960608652182E-3</v>
      </c>
      <c r="AI6" s="414">
        <f>'4. BL SDB'!AI6</f>
        <v>8.9685133641706095E-3</v>
      </c>
      <c r="AJ6" s="465">
        <f>'4. BL SDB'!AJ6</f>
        <v>9.3736343729987088E-3</v>
      </c>
      <c r="AK6" s="465">
        <f>'4. BL SDB'!AK6</f>
        <v>9.5278726594913675E-3</v>
      </c>
      <c r="AL6" s="465">
        <f>'4. BL SDB'!AL6</f>
        <v>9.7598347532590612E-3</v>
      </c>
      <c r="AM6" s="465">
        <f>'4. BL SDB'!AM6</f>
        <v>9.9393943161811219E-3</v>
      </c>
      <c r="AN6" s="465">
        <f>'4. BL SDB'!AN6</f>
        <v>1.0226568832009E-2</v>
      </c>
      <c r="AO6" s="465">
        <f>'4. BL SDB'!AO6</f>
        <v>1.0329041118223E-2</v>
      </c>
    </row>
    <row r="7" spans="1:41" x14ac:dyDescent="0.2">
      <c r="A7" s="177"/>
      <c r="B7" s="993"/>
      <c r="C7" s="269" t="s">
        <v>740</v>
      </c>
      <c r="D7" s="410" t="s">
        <v>349</v>
      </c>
      <c r="E7" s="411" t="s">
        <v>121</v>
      </c>
      <c r="F7" s="350" t="s">
        <v>72</v>
      </c>
      <c r="G7" s="350">
        <v>2</v>
      </c>
      <c r="H7" s="935">
        <f>'4. BL SDB'!H7</f>
        <v>0.27133845241955001</v>
      </c>
      <c r="I7" s="882">
        <f>'4. BL SDB'!I7</f>
        <v>0.281462988757544</v>
      </c>
      <c r="J7" s="882">
        <f>'4. BL SDB'!J7</f>
        <v>0.28931782717658699</v>
      </c>
      <c r="K7" s="882">
        <f>'4. BL SDB'!K7</f>
        <v>0.29656072687908203</v>
      </c>
      <c r="L7" s="414">
        <f>'4. BL SDB'!L7</f>
        <v>0.30407813431263397</v>
      </c>
      <c r="M7" s="414">
        <f>'4. BL SDB'!M7</f>
        <v>0.31145465235918401</v>
      </c>
      <c r="N7" s="414">
        <f>'4. BL SDB'!N7</f>
        <v>0.31804925102687598</v>
      </c>
      <c r="O7" s="414">
        <f>'4. BL SDB'!O7</f>
        <v>0.32107207560677298</v>
      </c>
      <c r="P7" s="414">
        <f>'4. BL SDB'!P7</f>
        <v>0.32652963957605202</v>
      </c>
      <c r="Q7" s="414">
        <f>'4. BL SDB'!Q7</f>
        <v>0.26312858463134398</v>
      </c>
      <c r="R7" s="414">
        <f>'4. BL SDB'!R7</f>
        <v>0.26744944411551802</v>
      </c>
      <c r="S7" s="414">
        <f>'4. BL SDB'!S7</f>
        <v>0.2683241062133</v>
      </c>
      <c r="T7" s="414">
        <f>'4. BL SDB'!T7</f>
        <v>0.26803599677510198</v>
      </c>
      <c r="U7" s="414">
        <f>'4. BL SDB'!U7</f>
        <v>0.27077780214517799</v>
      </c>
      <c r="V7" s="414">
        <f>'4. BL SDB'!V7</f>
        <v>0.230051230188665</v>
      </c>
      <c r="W7" s="414">
        <f>'4. BL SDB'!W7</f>
        <v>0.241614758818289</v>
      </c>
      <c r="X7" s="414">
        <f>'4. BL SDB'!X7</f>
        <v>0.25626109859941898</v>
      </c>
      <c r="Y7" s="414">
        <f>'4. BL SDB'!Y7</f>
        <v>0.26780103195737498</v>
      </c>
      <c r="Z7" s="414">
        <f>'4. BL SDB'!Z7</f>
        <v>0.28119525738128098</v>
      </c>
      <c r="AA7" s="414">
        <f>'4. BL SDB'!AA7</f>
        <v>0.25854999120984801</v>
      </c>
      <c r="AB7" s="414">
        <f>'4. BL SDB'!AB7</f>
        <v>0.27129000379297802</v>
      </c>
      <c r="AC7" s="414">
        <f>'4. BL SDB'!AC7</f>
        <v>0.28485231030249702</v>
      </c>
      <c r="AD7" s="414">
        <f>'4. BL SDB'!AD7</f>
        <v>0.29785341347877498</v>
      </c>
      <c r="AE7" s="414">
        <f>'4. BL SDB'!AE7</f>
        <v>0.31106759662299399</v>
      </c>
      <c r="AF7" s="414">
        <f>'4. BL SDB'!AF7</f>
        <v>0.28916889775093602</v>
      </c>
      <c r="AG7" s="414">
        <f>'4. BL SDB'!AG7</f>
        <v>0.30463463489566101</v>
      </c>
      <c r="AH7" s="414">
        <f>'4. BL SDB'!AH7</f>
        <v>0.32261156615750503</v>
      </c>
      <c r="AI7" s="414">
        <f>'4. BL SDB'!AI7</f>
        <v>0.33539657981022603</v>
      </c>
      <c r="AJ7" s="465">
        <f>'4. BL SDB'!AJ7</f>
        <v>0.35260451846061303</v>
      </c>
      <c r="AK7" s="465">
        <f>'4. BL SDB'!AK7</f>
        <v>0.36740007387909401</v>
      </c>
      <c r="AL7" s="465">
        <f>'4. BL SDB'!AL7</f>
        <v>0.38336683777743003</v>
      </c>
      <c r="AM7" s="465">
        <f>'4. BL SDB'!AM7</f>
        <v>0.39608911039135403</v>
      </c>
      <c r="AN7" s="465">
        <f>'4. BL SDB'!AN7</f>
        <v>0.41461239661473298</v>
      </c>
      <c r="AO7" s="465">
        <f>'4. BL SDB'!AO7</f>
        <v>0.43140973876684102</v>
      </c>
    </row>
    <row r="8" spans="1:41" x14ac:dyDescent="0.2">
      <c r="A8" s="177"/>
      <c r="B8" s="993"/>
      <c r="C8" s="321" t="s">
        <v>95</v>
      </c>
      <c r="D8" s="415" t="s">
        <v>350</v>
      </c>
      <c r="E8" s="289" t="s">
        <v>741</v>
      </c>
      <c r="F8" s="290" t="s">
        <v>72</v>
      </c>
      <c r="G8" s="290">
        <v>2</v>
      </c>
      <c r="H8" s="416">
        <f t="shared" ref="H8:AJ8" si="0">H6+H7</f>
        <v>0.27201751359803023</v>
      </c>
      <c r="I8" s="881">
        <f t="shared" ref="I8:K8" si="1">I6+I7</f>
        <v>0.28297633621976509</v>
      </c>
      <c r="J8" s="881">
        <f t="shared" si="1"/>
        <v>0.29167996277035485</v>
      </c>
      <c r="K8" s="881">
        <f t="shared" si="1"/>
        <v>0.2997203531192455</v>
      </c>
      <c r="L8" s="417">
        <f t="shared" si="0"/>
        <v>0.30804684608408295</v>
      </c>
      <c r="M8" s="417">
        <f t="shared" si="0"/>
        <v>0.31619342255207028</v>
      </c>
      <c r="N8" s="417">
        <f t="shared" si="0"/>
        <v>0.32358517294746586</v>
      </c>
      <c r="O8" s="417">
        <f t="shared" si="0"/>
        <v>0.32730970482748545</v>
      </c>
      <c r="P8" s="417">
        <f t="shared" si="0"/>
        <v>0.33356346444384855</v>
      </c>
      <c r="Q8" s="417">
        <f t="shared" si="0"/>
        <v>0.26936171337736581</v>
      </c>
      <c r="R8" s="417">
        <f t="shared" si="0"/>
        <v>0.27423132438787801</v>
      </c>
      <c r="S8" s="417">
        <f t="shared" si="0"/>
        <v>0.27581116975980974</v>
      </c>
      <c r="T8" s="417">
        <f t="shared" si="0"/>
        <v>0.27620451228849957</v>
      </c>
      <c r="U8" s="417">
        <f t="shared" si="0"/>
        <v>0.2796087312974701</v>
      </c>
      <c r="V8" s="417">
        <f t="shared" si="0"/>
        <v>0.23750281638090989</v>
      </c>
      <c r="W8" s="417">
        <f t="shared" si="0"/>
        <v>0.2496706494183209</v>
      </c>
      <c r="X8" s="417">
        <f t="shared" si="0"/>
        <v>0.26464160763889505</v>
      </c>
      <c r="Y8" s="417">
        <f t="shared" si="0"/>
        <v>0.27672723185879405</v>
      </c>
      <c r="Z8" s="417">
        <f t="shared" si="0"/>
        <v>0.29061431175528696</v>
      </c>
      <c r="AA8" s="417">
        <f t="shared" si="0"/>
        <v>0.266576404102639</v>
      </c>
      <c r="AB8" s="417">
        <f t="shared" si="0"/>
        <v>0.27983851735980397</v>
      </c>
      <c r="AC8" s="417">
        <f t="shared" si="0"/>
        <v>0.29369520996130943</v>
      </c>
      <c r="AD8" s="417">
        <f t="shared" si="0"/>
        <v>0.30721334191236516</v>
      </c>
      <c r="AE8" s="417">
        <f t="shared" si="0"/>
        <v>0.32020122587150923</v>
      </c>
      <c r="AF8" s="417">
        <f t="shared" si="0"/>
        <v>0.297215461379915</v>
      </c>
      <c r="AG8" s="417">
        <f t="shared" si="0"/>
        <v>0.31296822078405107</v>
      </c>
      <c r="AH8" s="417">
        <f t="shared" si="0"/>
        <v>0.33134556221837025</v>
      </c>
      <c r="AI8" s="417">
        <f t="shared" si="0"/>
        <v>0.34436509317439662</v>
      </c>
      <c r="AJ8" s="435">
        <f t="shared" si="0"/>
        <v>0.36197815283361173</v>
      </c>
      <c r="AK8" s="435">
        <f t="shared" ref="AK8:AO8" si="2">AK6+AK7</f>
        <v>0.37692794653858536</v>
      </c>
      <c r="AL8" s="435">
        <f t="shared" si="2"/>
        <v>0.39312667253068911</v>
      </c>
      <c r="AM8" s="435">
        <f t="shared" si="2"/>
        <v>0.40602850470753515</v>
      </c>
      <c r="AN8" s="435">
        <f t="shared" si="2"/>
        <v>0.42483896544674199</v>
      </c>
      <c r="AO8" s="435">
        <f t="shared" si="2"/>
        <v>0.44173877988506405</v>
      </c>
    </row>
    <row r="9" spans="1:41" x14ac:dyDescent="0.2">
      <c r="A9" s="177"/>
      <c r="B9" s="993"/>
      <c r="C9" s="288" t="s">
        <v>98</v>
      </c>
      <c r="D9" s="415" t="s">
        <v>352</v>
      </c>
      <c r="E9" s="289" t="s">
        <v>742</v>
      </c>
      <c r="F9" s="290" t="s">
        <v>72</v>
      </c>
      <c r="G9" s="290">
        <v>2</v>
      </c>
      <c r="H9" s="416">
        <f>H5-H3</f>
        <v>0.27672393296500442</v>
      </c>
      <c r="I9" s="881">
        <f t="shared" ref="I9:K9" si="3">I5-I3</f>
        <v>0.28201722597872791</v>
      </c>
      <c r="J9" s="881">
        <f t="shared" si="3"/>
        <v>0.28813333668515018</v>
      </c>
      <c r="K9" s="881">
        <f t="shared" si="3"/>
        <v>0.29463209221130882</v>
      </c>
      <c r="L9" s="417">
        <f>L5-L3</f>
        <v>0.30205212529626735</v>
      </c>
      <c r="M9" s="417">
        <f t="shared" ref="M9:AJ9" si="4">M5-M3</f>
        <v>0.3105587568673176</v>
      </c>
      <c r="N9" s="417">
        <f t="shared" si="4"/>
        <v>0.31128232923462118</v>
      </c>
      <c r="O9" s="417">
        <f t="shared" si="4"/>
        <v>0.31593297891252359</v>
      </c>
      <c r="P9" s="417">
        <f t="shared" si="4"/>
        <v>0.33252050863227822</v>
      </c>
      <c r="Q9" s="417">
        <f t="shared" si="4"/>
        <v>0.35186969543863444</v>
      </c>
      <c r="R9" s="417">
        <f t="shared" si="4"/>
        <v>0.38552745806418454</v>
      </c>
      <c r="S9" s="417">
        <f t="shared" si="4"/>
        <v>0.40526788595015528</v>
      </c>
      <c r="T9" s="417">
        <f t="shared" si="4"/>
        <v>0.43293333106834542</v>
      </c>
      <c r="U9" s="417">
        <f t="shared" si="4"/>
        <v>0.46109972810996869</v>
      </c>
      <c r="V9" s="417">
        <f t="shared" si="4"/>
        <v>0.5089070920366412</v>
      </c>
      <c r="W9" s="417">
        <f t="shared" si="4"/>
        <v>0.55686932652475107</v>
      </c>
      <c r="X9" s="417">
        <f t="shared" si="4"/>
        <v>0.60422705333284821</v>
      </c>
      <c r="Y9" s="417">
        <f t="shared" si="4"/>
        <v>0.65074780557709477</v>
      </c>
      <c r="Z9" s="417">
        <f t="shared" si="4"/>
        <v>0.69680720971018317</v>
      </c>
      <c r="AA9" s="417">
        <f t="shared" si="4"/>
        <v>0.7313712568597639</v>
      </c>
      <c r="AB9" s="417">
        <f t="shared" si="4"/>
        <v>0.76625099756493587</v>
      </c>
      <c r="AC9" s="417">
        <f t="shared" si="4"/>
        <v>0.8015298097863095</v>
      </c>
      <c r="AD9" s="417">
        <f t="shared" si="4"/>
        <v>0.83720924959933463</v>
      </c>
      <c r="AE9" s="417">
        <f t="shared" si="4"/>
        <v>0.87317497720720016</v>
      </c>
      <c r="AF9" s="417">
        <f t="shared" si="4"/>
        <v>0.9094220844074572</v>
      </c>
      <c r="AG9" s="417">
        <f t="shared" si="4"/>
        <v>0.94594729428438207</v>
      </c>
      <c r="AH9" s="417">
        <f t="shared" si="4"/>
        <v>0.98274300017350269</v>
      </c>
      <c r="AI9" s="417">
        <f t="shared" si="4"/>
        <v>1.0197440711796735</v>
      </c>
      <c r="AJ9" s="435">
        <f t="shared" si="4"/>
        <v>1.0569600001229369</v>
      </c>
      <c r="AK9" s="435">
        <f t="shared" ref="AK9:AO9" si="5">AK5-AK3</f>
        <v>1.0938599371140034</v>
      </c>
      <c r="AL9" s="435">
        <f t="shared" si="5"/>
        <v>1.1306922023480563</v>
      </c>
      <c r="AM9" s="435">
        <f t="shared" si="5"/>
        <v>1.1676032195814154</v>
      </c>
      <c r="AN9" s="435">
        <f t="shared" si="5"/>
        <v>1.2047675630956762</v>
      </c>
      <c r="AO9" s="435">
        <f t="shared" si="5"/>
        <v>1.2421775729444939</v>
      </c>
    </row>
    <row r="10" spans="1:41" ht="15.75" thickBot="1" x14ac:dyDescent="0.25">
      <c r="A10" s="177"/>
      <c r="B10" s="994"/>
      <c r="C10" s="322" t="s">
        <v>743</v>
      </c>
      <c r="D10" s="418" t="s">
        <v>355</v>
      </c>
      <c r="E10" s="323" t="s">
        <v>744</v>
      </c>
      <c r="F10" s="351" t="s">
        <v>72</v>
      </c>
      <c r="G10" s="351">
        <v>2</v>
      </c>
      <c r="H10" s="308">
        <f t="shared" ref="H10:AJ10" si="6">H9-H8</f>
        <v>4.7064193669741905E-3</v>
      </c>
      <c r="I10" s="883">
        <f t="shared" ref="I10:K10" si="7">I9-I8</f>
        <v>-9.5911024103717546E-4</v>
      </c>
      <c r="J10" s="883">
        <f t="shared" si="7"/>
        <v>-3.5466260852046738E-3</v>
      </c>
      <c r="K10" s="883">
        <f t="shared" si="7"/>
        <v>-5.0882609079366814E-3</v>
      </c>
      <c r="L10" s="420">
        <f t="shared" si="6"/>
        <v>-5.9947207878155995E-3</v>
      </c>
      <c r="M10" s="420">
        <f t="shared" si="6"/>
        <v>-5.6346656847526821E-3</v>
      </c>
      <c r="N10" s="420">
        <f t="shared" si="6"/>
        <v>-1.230284371284468E-2</v>
      </c>
      <c r="O10" s="420">
        <f t="shared" si="6"/>
        <v>-1.137672591496186E-2</v>
      </c>
      <c r="P10" s="420">
        <f t="shared" si="6"/>
        <v>-1.042955811570323E-3</v>
      </c>
      <c r="Q10" s="420">
        <f t="shared" si="6"/>
        <v>8.2507982061268637E-2</v>
      </c>
      <c r="R10" s="420">
        <f t="shared" si="6"/>
        <v>0.11129613367630653</v>
      </c>
      <c r="S10" s="420">
        <f t="shared" si="6"/>
        <v>0.12945671619034554</v>
      </c>
      <c r="T10" s="420">
        <f t="shared" si="6"/>
        <v>0.15672881877984585</v>
      </c>
      <c r="U10" s="420">
        <f t="shared" si="6"/>
        <v>0.18149099681249858</v>
      </c>
      <c r="V10" s="420">
        <f t="shared" si="6"/>
        <v>0.27140427565573133</v>
      </c>
      <c r="W10" s="420">
        <f t="shared" si="6"/>
        <v>0.30719867710643017</v>
      </c>
      <c r="X10" s="420">
        <f t="shared" si="6"/>
        <v>0.33958544569395316</v>
      </c>
      <c r="Y10" s="420">
        <f t="shared" si="6"/>
        <v>0.37402057371830072</v>
      </c>
      <c r="Z10" s="420">
        <f t="shared" si="6"/>
        <v>0.40619289795489621</v>
      </c>
      <c r="AA10" s="420">
        <f t="shared" si="6"/>
        <v>0.4647948527571249</v>
      </c>
      <c r="AB10" s="420">
        <f t="shared" si="6"/>
        <v>0.48641248020513189</v>
      </c>
      <c r="AC10" s="420">
        <f t="shared" si="6"/>
        <v>0.50783459982500001</v>
      </c>
      <c r="AD10" s="420">
        <f t="shared" si="6"/>
        <v>0.52999590768696947</v>
      </c>
      <c r="AE10" s="420">
        <f t="shared" si="6"/>
        <v>0.55297375133569093</v>
      </c>
      <c r="AF10" s="420">
        <f t="shared" si="6"/>
        <v>0.61220662302754225</v>
      </c>
      <c r="AG10" s="420">
        <f t="shared" si="6"/>
        <v>0.632979073500331</v>
      </c>
      <c r="AH10" s="420">
        <f t="shared" si="6"/>
        <v>0.65139743795513239</v>
      </c>
      <c r="AI10" s="420">
        <f t="shared" si="6"/>
        <v>0.6753789780052768</v>
      </c>
      <c r="AJ10" s="466">
        <f t="shared" si="6"/>
        <v>0.69498184728932522</v>
      </c>
      <c r="AK10" s="466">
        <f t="shared" ref="AK10:AO10" si="8">AK9-AK8</f>
        <v>0.71693199057541812</v>
      </c>
      <c r="AL10" s="466">
        <f t="shared" si="8"/>
        <v>0.73756552981736723</v>
      </c>
      <c r="AM10" s="466">
        <f t="shared" si="8"/>
        <v>0.76157471487388029</v>
      </c>
      <c r="AN10" s="466">
        <f t="shared" si="8"/>
        <v>0.7799285976489343</v>
      </c>
      <c r="AO10" s="466">
        <f t="shared" si="8"/>
        <v>0.80043879305942989</v>
      </c>
    </row>
    <row r="11" spans="1:41" ht="15.75" x14ac:dyDescent="0.25">
      <c r="A11" s="177"/>
      <c r="B11" s="202"/>
      <c r="C11" s="174"/>
      <c r="D11" s="325"/>
      <c r="E11" s="326"/>
      <c r="F11" s="203"/>
      <c r="G11" s="203"/>
      <c r="H11" s="203"/>
      <c r="I11" s="206"/>
      <c r="J11" s="327"/>
      <c r="K11" s="328"/>
      <c r="L11" s="329"/>
      <c r="M11" s="330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</row>
    <row r="12" spans="1:41" ht="15.75" x14ac:dyDescent="0.25">
      <c r="A12" s="177"/>
      <c r="B12" s="202"/>
      <c r="C12" s="174"/>
      <c r="D12" s="331"/>
      <c r="E12" s="332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</row>
    <row r="13" spans="1:41" ht="15.75" x14ac:dyDescent="0.25">
      <c r="A13" s="177"/>
      <c r="B13" s="202"/>
      <c r="C13" s="203"/>
      <c r="D13" s="325"/>
      <c r="E13" s="326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</row>
    <row r="14" spans="1:41" ht="15.75" x14ac:dyDescent="0.25">
      <c r="A14" s="177"/>
      <c r="B14" s="202"/>
      <c r="C14" s="203"/>
      <c r="D14" s="333" t="str">
        <f>'TITLE PAGE'!B9</f>
        <v>Company:</v>
      </c>
      <c r="E14" s="158" t="str">
        <f>'TITLE PAGE'!D9</f>
        <v>Dŵr Cymru Welsh Water</v>
      </c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</row>
    <row r="15" spans="1:41" ht="15.75" x14ac:dyDescent="0.25">
      <c r="A15" s="177"/>
      <c r="B15" s="202"/>
      <c r="C15" s="203"/>
      <c r="D15" s="334" t="str">
        <f>'TITLE PAGE'!B10</f>
        <v>Resource Zone Name:</v>
      </c>
      <c r="E15" s="162" t="str">
        <f>'TITLE PAGE'!D10</f>
        <v>Whitbourne</v>
      </c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</row>
    <row r="16" spans="1:41" ht="15.75" x14ac:dyDescent="0.25">
      <c r="A16" s="177"/>
      <c r="B16" s="202"/>
      <c r="C16" s="203"/>
      <c r="D16" s="334" t="str">
        <f>'TITLE PAGE'!B11</f>
        <v>Resource Zone Number:</v>
      </c>
      <c r="E16" s="165">
        <f>'TITLE PAGE'!D11</f>
        <v>8111</v>
      </c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</row>
    <row r="17" spans="1:41" ht="15.75" x14ac:dyDescent="0.25">
      <c r="A17" s="177"/>
      <c r="B17" s="202"/>
      <c r="C17" s="203"/>
      <c r="D17" s="334" t="str">
        <f>'TITLE PAGE'!B12</f>
        <v xml:space="preserve">Planning Scenario Name:                                                                     </v>
      </c>
      <c r="E17" s="162" t="str">
        <f>'TITLE PAGE'!D12</f>
        <v>Dry Year Annual Average</v>
      </c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</row>
    <row r="18" spans="1:41" ht="15.75" x14ac:dyDescent="0.25">
      <c r="A18" s="177"/>
      <c r="B18" s="202"/>
      <c r="C18" s="203"/>
      <c r="D18" s="335" t="str">
        <f>'TITLE PAGE'!B13</f>
        <v xml:space="preserve">Chosen Level of Service:  </v>
      </c>
      <c r="E18" s="170" t="str">
        <f>'TITLE PAGE'!D13</f>
        <v>1 in 20</v>
      </c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</row>
    <row r="19" spans="1:41" ht="15.75" x14ac:dyDescent="0.25">
      <c r="A19" s="177"/>
      <c r="B19" s="202"/>
      <c r="C19" s="203"/>
      <c r="D19" s="325"/>
      <c r="E19" s="352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zoomScale="70" zoomScaleNormal="70" zoomScaleSheetLayoutView="115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53"/>
      <c r="B1" s="353"/>
      <c r="C1" s="353"/>
      <c r="D1" s="354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</row>
    <row r="2" spans="1:36" ht="18" x14ac:dyDescent="0.2">
      <c r="A2" s="353"/>
      <c r="B2" s="355" t="s">
        <v>745</v>
      </c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</row>
    <row r="3" spans="1:36" ht="15.75" thickBot="1" x14ac:dyDescent="0.25">
      <c r="A3" s="353"/>
      <c r="B3" s="1004"/>
      <c r="C3" s="1004"/>
      <c r="D3" s="387"/>
      <c r="E3" s="356"/>
      <c r="F3" s="356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  <c r="W3" s="458"/>
      <c r="X3" s="458"/>
      <c r="Y3" s="458"/>
      <c r="Z3" s="458"/>
      <c r="AA3" s="458"/>
      <c r="AB3" s="458"/>
      <c r="AC3" s="458"/>
      <c r="AD3" s="458"/>
      <c r="AE3" s="458"/>
      <c r="AF3" s="458"/>
      <c r="AG3" s="458"/>
      <c r="AH3" s="458"/>
      <c r="AI3" s="458"/>
      <c r="AJ3" s="458"/>
    </row>
    <row r="4" spans="1:36" ht="16.5" thickBot="1" x14ac:dyDescent="0.25">
      <c r="A4" s="353"/>
      <c r="B4" s="1005" t="s">
        <v>746</v>
      </c>
      <c r="C4" s="1006"/>
      <c r="D4" s="1006"/>
      <c r="E4" s="1006"/>
      <c r="F4" s="1007"/>
      <c r="G4" s="1008" t="s">
        <v>747</v>
      </c>
      <c r="H4" s="1009"/>
      <c r="I4" s="1009"/>
      <c r="J4" s="1009"/>
      <c r="K4" s="1009"/>
      <c r="L4" s="1009"/>
      <c r="M4" s="1009"/>
      <c r="N4" s="1010"/>
      <c r="O4" s="1008" t="s">
        <v>748</v>
      </c>
      <c r="P4" s="1009"/>
      <c r="Q4" s="1009"/>
      <c r="R4" s="1009"/>
      <c r="S4" s="1009"/>
      <c r="T4" s="1010"/>
      <c r="U4" s="1008" t="s">
        <v>749</v>
      </c>
      <c r="V4" s="1010"/>
      <c r="W4" s="458"/>
      <c r="X4" s="458"/>
      <c r="Y4" s="458"/>
      <c r="Z4" s="458"/>
      <c r="AA4" s="458"/>
      <c r="AB4" s="458"/>
      <c r="AC4" s="458"/>
      <c r="AD4" s="458"/>
      <c r="AE4" s="458"/>
      <c r="AF4" s="458"/>
      <c r="AG4" s="458"/>
      <c r="AH4" s="458"/>
      <c r="AI4" s="458"/>
      <c r="AJ4" s="458"/>
    </row>
    <row r="5" spans="1:36" ht="51" x14ac:dyDescent="0.2">
      <c r="A5" s="353"/>
      <c r="B5" s="357" t="s">
        <v>750</v>
      </c>
      <c r="C5" s="467" t="s">
        <v>751</v>
      </c>
      <c r="D5" s="467" t="s">
        <v>752</v>
      </c>
      <c r="E5" s="995" t="s">
        <v>753</v>
      </c>
      <c r="F5" s="996"/>
      <c r="G5" s="468" t="s">
        <v>779</v>
      </c>
      <c r="H5" s="997" t="s">
        <v>774</v>
      </c>
      <c r="I5" s="998"/>
      <c r="J5" s="998"/>
      <c r="K5" s="997" t="s">
        <v>777</v>
      </c>
      <c r="L5" s="998"/>
      <c r="M5" s="998"/>
      <c r="N5" s="469" t="s">
        <v>776</v>
      </c>
      <c r="O5" s="999" t="s">
        <v>775</v>
      </c>
      <c r="P5" s="1000"/>
      <c r="Q5" s="1001"/>
      <c r="R5" s="1002" t="s">
        <v>778</v>
      </c>
      <c r="S5" s="1000"/>
      <c r="T5" s="1003"/>
      <c r="U5" s="468" t="s">
        <v>754</v>
      </c>
      <c r="V5" s="469" t="s">
        <v>755</v>
      </c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</row>
    <row r="6" spans="1:36" ht="26.25" thickBot="1" x14ac:dyDescent="0.25">
      <c r="A6" s="353"/>
      <c r="B6" s="358"/>
      <c r="C6" s="470"/>
      <c r="D6" s="470"/>
      <c r="E6" s="471" t="s">
        <v>756</v>
      </c>
      <c r="F6" s="472" t="s">
        <v>757</v>
      </c>
      <c r="G6" s="473" t="s">
        <v>760</v>
      </c>
      <c r="H6" s="474" t="s">
        <v>758</v>
      </c>
      <c r="I6" s="474" t="s">
        <v>759</v>
      </c>
      <c r="J6" s="471" t="s">
        <v>760</v>
      </c>
      <c r="K6" s="474" t="s">
        <v>758</v>
      </c>
      <c r="L6" s="474" t="s">
        <v>759</v>
      </c>
      <c r="M6" s="471" t="s">
        <v>760</v>
      </c>
      <c r="N6" s="409" t="s">
        <v>760</v>
      </c>
      <c r="O6" s="475" t="s">
        <v>758</v>
      </c>
      <c r="P6" s="476" t="s">
        <v>759</v>
      </c>
      <c r="Q6" s="477" t="s">
        <v>760</v>
      </c>
      <c r="R6" s="476" t="s">
        <v>758</v>
      </c>
      <c r="S6" s="476" t="s">
        <v>759</v>
      </c>
      <c r="T6" s="478" t="s">
        <v>760</v>
      </c>
      <c r="U6" s="479" t="s">
        <v>72</v>
      </c>
      <c r="V6" s="480" t="s">
        <v>72</v>
      </c>
      <c r="W6" s="458"/>
      <c r="X6" s="458"/>
      <c r="Y6" s="458"/>
      <c r="Z6" s="458"/>
      <c r="AA6" s="458"/>
      <c r="AB6" s="458"/>
      <c r="AC6" s="458"/>
      <c r="AD6" s="458"/>
      <c r="AE6" s="458"/>
      <c r="AF6" s="458"/>
      <c r="AG6" s="458"/>
      <c r="AH6" s="458"/>
      <c r="AI6" s="458"/>
      <c r="AJ6" s="458"/>
    </row>
    <row r="7" spans="1:36" ht="25.5" x14ac:dyDescent="0.2">
      <c r="A7" s="353"/>
      <c r="B7" s="1030" t="s">
        <v>761</v>
      </c>
      <c r="C7" s="359">
        <v>1976</v>
      </c>
      <c r="D7" s="360" t="s">
        <v>802</v>
      </c>
      <c r="E7" s="359" t="s">
        <v>803</v>
      </c>
      <c r="F7" s="361" t="s">
        <v>803</v>
      </c>
      <c r="G7" s="362">
        <v>5.15</v>
      </c>
      <c r="H7" s="399" t="s">
        <v>804</v>
      </c>
      <c r="I7" s="363">
        <v>0</v>
      </c>
      <c r="J7" s="363">
        <v>5.15</v>
      </c>
      <c r="K7" s="400" t="s">
        <v>804</v>
      </c>
      <c r="L7" s="363">
        <v>0</v>
      </c>
      <c r="M7" s="363">
        <v>5.15</v>
      </c>
      <c r="N7" s="879">
        <v>5.15</v>
      </c>
      <c r="O7" s="364" t="s">
        <v>804</v>
      </c>
      <c r="P7" s="365">
        <v>0</v>
      </c>
      <c r="Q7" s="365">
        <v>5.15</v>
      </c>
      <c r="R7" s="366" t="s">
        <v>804</v>
      </c>
      <c r="S7" s="365">
        <v>0</v>
      </c>
      <c r="T7" s="367">
        <v>5.15</v>
      </c>
      <c r="U7" s="368">
        <v>5.15</v>
      </c>
      <c r="V7" s="369">
        <v>5.15</v>
      </c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</row>
    <row r="8" spans="1:36" x14ac:dyDescent="0.2">
      <c r="A8" s="353"/>
      <c r="B8" s="1031"/>
      <c r="C8" s="370">
        <v>0</v>
      </c>
      <c r="D8" s="371">
        <v>0</v>
      </c>
      <c r="E8" s="370">
        <v>0</v>
      </c>
      <c r="F8" s="372">
        <v>0</v>
      </c>
      <c r="G8" s="373">
        <v>0</v>
      </c>
      <c r="H8" s="399">
        <v>0</v>
      </c>
      <c r="I8" s="374">
        <v>0</v>
      </c>
      <c r="J8" s="374">
        <v>0</v>
      </c>
      <c r="K8" s="400">
        <v>0</v>
      </c>
      <c r="L8" s="374">
        <v>0</v>
      </c>
      <c r="M8" s="374">
        <v>0</v>
      </c>
      <c r="N8" s="375">
        <v>0</v>
      </c>
      <c r="O8" s="376">
        <v>0</v>
      </c>
      <c r="P8" s="374">
        <v>0</v>
      </c>
      <c r="Q8" s="374">
        <v>0</v>
      </c>
      <c r="R8" s="377">
        <v>0</v>
      </c>
      <c r="S8" s="374">
        <v>0</v>
      </c>
      <c r="T8" s="378">
        <v>0</v>
      </c>
      <c r="U8" s="401">
        <v>0</v>
      </c>
      <c r="V8" s="402">
        <v>0</v>
      </c>
      <c r="W8" s="458"/>
      <c r="X8" s="458"/>
      <c r="Y8" s="458"/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8"/>
    </row>
    <row r="9" spans="1:36" ht="20.25" customHeight="1" x14ac:dyDescent="0.2">
      <c r="A9" s="353"/>
      <c r="B9" s="1032" t="s">
        <v>762</v>
      </c>
      <c r="C9" s="370" t="s">
        <v>805</v>
      </c>
      <c r="D9" s="370" t="s">
        <v>806</v>
      </c>
      <c r="E9" s="370" t="s">
        <v>803</v>
      </c>
      <c r="F9" s="372" t="s">
        <v>807</v>
      </c>
      <c r="G9" s="373">
        <v>5.15</v>
      </c>
      <c r="H9" s="399" t="s">
        <v>804</v>
      </c>
      <c r="I9" s="374">
        <v>0</v>
      </c>
      <c r="J9" s="374">
        <v>5.15</v>
      </c>
      <c r="K9" s="400" t="s">
        <v>804</v>
      </c>
      <c r="L9" s="374">
        <v>0</v>
      </c>
      <c r="M9" s="374">
        <v>5.15</v>
      </c>
      <c r="N9" s="372">
        <v>5.15</v>
      </c>
      <c r="O9" s="376" t="s">
        <v>804</v>
      </c>
      <c r="P9" s="374">
        <v>0</v>
      </c>
      <c r="Q9" s="374">
        <v>5.15</v>
      </c>
      <c r="R9" s="377" t="s">
        <v>804</v>
      </c>
      <c r="S9" s="374">
        <v>0</v>
      </c>
      <c r="T9" s="378">
        <v>5.15</v>
      </c>
      <c r="U9" s="401">
        <v>5.15</v>
      </c>
      <c r="V9" s="402">
        <v>5.15</v>
      </c>
      <c r="W9" s="458"/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</row>
    <row r="10" spans="1:36" ht="20.25" customHeight="1" thickBot="1" x14ac:dyDescent="0.25">
      <c r="A10" s="353"/>
      <c r="B10" s="1033"/>
      <c r="C10" s="403">
        <v>0</v>
      </c>
      <c r="D10" s="403">
        <v>0</v>
      </c>
      <c r="E10" s="379">
        <v>0</v>
      </c>
      <c r="F10" s="380">
        <v>0</v>
      </c>
      <c r="G10" s="404">
        <v>0</v>
      </c>
      <c r="H10" s="405">
        <v>0</v>
      </c>
      <c r="I10" s="381">
        <v>0</v>
      </c>
      <c r="J10" s="381">
        <v>0</v>
      </c>
      <c r="K10" s="406">
        <v>0</v>
      </c>
      <c r="L10" s="381">
        <v>0</v>
      </c>
      <c r="M10" s="381">
        <v>0</v>
      </c>
      <c r="N10" s="407">
        <v>0</v>
      </c>
      <c r="O10" s="382">
        <v>0</v>
      </c>
      <c r="P10" s="381">
        <v>0</v>
      </c>
      <c r="Q10" s="381">
        <v>0</v>
      </c>
      <c r="R10" s="383">
        <v>0</v>
      </c>
      <c r="S10" s="381">
        <v>0</v>
      </c>
      <c r="T10" s="384">
        <v>0</v>
      </c>
      <c r="U10" s="408">
        <v>0</v>
      </c>
      <c r="V10" s="409">
        <v>0</v>
      </c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</row>
    <row r="11" spans="1:36" x14ac:dyDescent="0.2">
      <c r="A11" s="353"/>
      <c r="B11" s="385"/>
      <c r="C11" s="386"/>
      <c r="D11" s="386"/>
      <c r="E11" s="387"/>
      <c r="F11" s="387"/>
      <c r="G11" s="387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</row>
    <row r="12" spans="1:36" x14ac:dyDescent="0.2">
      <c r="A12" s="353"/>
      <c r="B12" s="387"/>
      <c r="C12" s="1034" t="s">
        <v>796</v>
      </c>
      <c r="D12" s="1034"/>
      <c r="E12" s="1034"/>
      <c r="F12" s="1034"/>
      <c r="G12" s="387"/>
      <c r="H12" s="353"/>
      <c r="I12" s="353"/>
      <c r="J12" s="353"/>
      <c r="K12" s="353"/>
      <c r="L12" s="353"/>
      <c r="M12" s="353"/>
      <c r="N12" s="353"/>
      <c r="O12" s="353"/>
      <c r="P12" s="353"/>
      <c r="Q12" s="353"/>
      <c r="R12" s="353"/>
      <c r="S12" s="353"/>
      <c r="T12" s="353"/>
      <c r="U12" s="353"/>
      <c r="V12" s="353"/>
    </row>
    <row r="13" spans="1:36" ht="15.75" thickBot="1" x14ac:dyDescent="0.25">
      <c r="A13" s="353"/>
      <c r="B13" s="387"/>
      <c r="C13" s="387"/>
      <c r="D13" s="388"/>
      <c r="E13" s="387"/>
      <c r="F13" s="387"/>
      <c r="G13" s="387"/>
      <c r="H13" s="353"/>
      <c r="I13" s="353"/>
      <c r="J13" s="353"/>
      <c r="K13" s="353"/>
      <c r="L13" s="353"/>
      <c r="M13" s="353"/>
      <c r="N13" s="353"/>
      <c r="O13" s="353"/>
      <c r="P13" s="353"/>
      <c r="Q13" s="353"/>
      <c r="R13" s="353"/>
      <c r="S13" s="353"/>
      <c r="T13" s="353"/>
      <c r="U13" s="353"/>
      <c r="V13" s="353"/>
    </row>
    <row r="14" spans="1:36" ht="23.25" x14ac:dyDescent="0.2">
      <c r="A14" s="353"/>
      <c r="B14" s="1035" t="s">
        <v>763</v>
      </c>
      <c r="C14" s="1036"/>
      <c r="D14" s="1036"/>
      <c r="E14" s="1036"/>
      <c r="F14" s="1036"/>
      <c r="G14" s="1036"/>
      <c r="H14" s="1036"/>
      <c r="I14" s="1036"/>
      <c r="J14" s="1036"/>
      <c r="K14" s="1036"/>
      <c r="L14" s="1036"/>
      <c r="M14" s="1036"/>
      <c r="N14" s="1036"/>
      <c r="O14" s="1036"/>
      <c r="P14" s="1037"/>
      <c r="Q14" s="353"/>
      <c r="R14" s="353"/>
      <c r="S14" s="353"/>
      <c r="T14" s="353"/>
      <c r="U14" s="353"/>
      <c r="V14" s="353"/>
    </row>
    <row r="15" spans="1:36" x14ac:dyDescent="0.2">
      <c r="A15" s="353"/>
      <c r="B15" s="389" t="s">
        <v>764</v>
      </c>
      <c r="C15" s="390"/>
      <c r="D15" s="390"/>
      <c r="E15" s="390"/>
      <c r="F15" s="390"/>
      <c r="G15" s="390"/>
      <c r="H15" s="390"/>
      <c r="I15" s="674"/>
      <c r="J15" s="391"/>
      <c r="K15" s="678" t="s">
        <v>765</v>
      </c>
      <c r="L15" s="390"/>
      <c r="M15" s="390"/>
      <c r="N15" s="390"/>
      <c r="O15" s="390"/>
      <c r="P15" s="392"/>
      <c r="Q15" s="353"/>
      <c r="R15" s="353"/>
      <c r="S15" s="353"/>
      <c r="T15" s="353"/>
      <c r="U15" s="353"/>
      <c r="V15" s="353"/>
    </row>
    <row r="16" spans="1:36" ht="84.6" customHeight="1" x14ac:dyDescent="0.2">
      <c r="A16" s="353"/>
      <c r="B16" s="1011" t="s">
        <v>808</v>
      </c>
      <c r="C16" s="1038"/>
      <c r="D16" s="1038"/>
      <c r="E16" s="1038"/>
      <c r="F16" s="1038"/>
      <c r="G16" s="1038"/>
      <c r="H16" s="1038"/>
      <c r="I16" s="1039"/>
      <c r="J16" s="353"/>
      <c r="K16" s="1040" t="s">
        <v>812</v>
      </c>
      <c r="L16" s="1041"/>
      <c r="M16" s="1041"/>
      <c r="N16" s="1041"/>
      <c r="O16" s="1041"/>
      <c r="P16" s="1042"/>
      <c r="Q16" s="353"/>
      <c r="R16" s="353"/>
      <c r="S16" s="353"/>
      <c r="T16" s="353"/>
      <c r="U16" s="353"/>
      <c r="V16" s="353"/>
    </row>
    <row r="17" spans="1:22" x14ac:dyDescent="0.2">
      <c r="A17" s="353"/>
      <c r="B17" s="393"/>
      <c r="C17" s="353"/>
      <c r="D17" s="353"/>
      <c r="E17" s="353"/>
      <c r="F17" s="353"/>
      <c r="G17" s="353"/>
      <c r="H17" s="353"/>
      <c r="I17" s="353"/>
      <c r="J17" s="353"/>
      <c r="K17" s="353"/>
      <c r="L17" s="353"/>
      <c r="M17" s="353"/>
      <c r="N17" s="353"/>
      <c r="O17" s="353"/>
      <c r="P17" s="394"/>
      <c r="Q17" s="353"/>
      <c r="R17" s="353"/>
      <c r="S17" s="353"/>
      <c r="T17" s="353"/>
      <c r="U17" s="353"/>
      <c r="V17" s="353"/>
    </row>
    <row r="18" spans="1:22" x14ac:dyDescent="0.2">
      <c r="A18" s="353"/>
      <c r="B18" s="675" t="s">
        <v>762</v>
      </c>
      <c r="C18" s="676"/>
      <c r="D18" s="676"/>
      <c r="E18" s="676"/>
      <c r="F18" s="676"/>
      <c r="G18" s="676"/>
      <c r="H18" s="676"/>
      <c r="I18" s="674"/>
      <c r="J18" s="391"/>
      <c r="K18" s="678" t="s">
        <v>773</v>
      </c>
      <c r="L18" s="676"/>
      <c r="M18" s="676"/>
      <c r="N18" s="676"/>
      <c r="O18" s="676"/>
      <c r="P18" s="677"/>
      <c r="Q18" s="353"/>
      <c r="R18" s="353"/>
      <c r="S18" s="353"/>
      <c r="T18" s="353"/>
      <c r="U18" s="353"/>
      <c r="V18" s="353"/>
    </row>
    <row r="19" spans="1:22" ht="99.6" customHeight="1" x14ac:dyDescent="0.2">
      <c r="A19" s="353"/>
      <c r="B19" s="1011" t="s">
        <v>809</v>
      </c>
      <c r="C19" s="1012"/>
      <c r="D19" s="1012"/>
      <c r="E19" s="1012"/>
      <c r="F19" s="1012"/>
      <c r="G19" s="1012"/>
      <c r="H19" s="1012"/>
      <c r="I19" s="1013"/>
      <c r="J19" s="353"/>
      <c r="K19" s="1014" t="s">
        <v>814</v>
      </c>
      <c r="L19" s="1015"/>
      <c r="M19" s="1015"/>
      <c r="N19" s="1015"/>
      <c r="O19" s="1015"/>
      <c r="P19" s="1016"/>
      <c r="Q19" s="353"/>
      <c r="R19" s="353"/>
      <c r="S19" s="353"/>
      <c r="T19" s="353"/>
      <c r="U19" s="353"/>
      <c r="V19" s="353"/>
    </row>
    <row r="20" spans="1:22" x14ac:dyDescent="0.2">
      <c r="A20" s="353"/>
      <c r="B20" s="393"/>
      <c r="C20" s="353"/>
      <c r="D20" s="353"/>
      <c r="E20" s="353"/>
      <c r="F20" s="353"/>
      <c r="G20" s="353"/>
      <c r="H20" s="353"/>
      <c r="I20" s="353"/>
      <c r="J20" s="353"/>
      <c r="K20" s="1015">
        <v>0</v>
      </c>
      <c r="L20" s="1015"/>
      <c r="M20" s="1015"/>
      <c r="N20" s="1015"/>
      <c r="O20" s="1015"/>
      <c r="P20" s="1016"/>
      <c r="Q20" s="353"/>
      <c r="R20" s="353"/>
      <c r="S20" s="353"/>
      <c r="T20" s="353"/>
      <c r="U20" s="353"/>
      <c r="V20" s="353"/>
    </row>
    <row r="21" spans="1:22" x14ac:dyDescent="0.2">
      <c r="A21" s="353"/>
      <c r="B21" s="675" t="s">
        <v>766</v>
      </c>
      <c r="C21" s="676"/>
      <c r="D21" s="676"/>
      <c r="E21" s="676"/>
      <c r="F21" s="676"/>
      <c r="G21" s="676"/>
      <c r="H21" s="676"/>
      <c r="I21" s="674"/>
      <c r="J21" s="353"/>
      <c r="K21" s="1015">
        <v>0</v>
      </c>
      <c r="L21" s="1015"/>
      <c r="M21" s="1015"/>
      <c r="N21" s="1015"/>
      <c r="O21" s="1015"/>
      <c r="P21" s="1016"/>
      <c r="Q21" s="353"/>
      <c r="R21" s="353"/>
      <c r="S21" s="353"/>
      <c r="T21" s="353"/>
      <c r="U21" s="353"/>
      <c r="V21" s="353"/>
    </row>
    <row r="22" spans="1:22" ht="76.900000000000006" customHeight="1" x14ac:dyDescent="0.2">
      <c r="A22" s="353"/>
      <c r="B22" s="1011" t="s">
        <v>810</v>
      </c>
      <c r="C22" s="1012"/>
      <c r="D22" s="1012"/>
      <c r="E22" s="1012"/>
      <c r="F22" s="1012"/>
      <c r="G22" s="1012"/>
      <c r="H22" s="1012"/>
      <c r="I22" s="1013"/>
      <c r="J22" s="353"/>
      <c r="K22" s="1015">
        <v>0</v>
      </c>
      <c r="L22" s="1015"/>
      <c r="M22" s="1015"/>
      <c r="N22" s="1015"/>
      <c r="O22" s="1015"/>
      <c r="P22" s="1016"/>
      <c r="Q22" s="353"/>
      <c r="R22" s="353"/>
      <c r="S22" s="353"/>
      <c r="T22" s="353"/>
      <c r="U22" s="353"/>
      <c r="V22" s="353"/>
    </row>
    <row r="23" spans="1:22" x14ac:dyDescent="0.2">
      <c r="A23" s="353"/>
      <c r="B23" s="393"/>
      <c r="C23" s="353"/>
      <c r="D23" s="353"/>
      <c r="E23" s="353"/>
      <c r="F23" s="353"/>
      <c r="G23" s="353"/>
      <c r="H23" s="353"/>
      <c r="I23" s="353"/>
      <c r="J23" s="353"/>
      <c r="K23" s="1015">
        <v>0</v>
      </c>
      <c r="L23" s="1015"/>
      <c r="M23" s="1015"/>
      <c r="N23" s="1015"/>
      <c r="O23" s="1015"/>
      <c r="P23" s="1016"/>
      <c r="Q23" s="353"/>
      <c r="R23" s="353"/>
      <c r="S23" s="353"/>
      <c r="T23" s="353"/>
      <c r="U23" s="353"/>
      <c r="V23" s="353"/>
    </row>
    <row r="24" spans="1:22" x14ac:dyDescent="0.2">
      <c r="A24" s="353"/>
      <c r="B24" s="675" t="s">
        <v>767</v>
      </c>
      <c r="C24" s="676"/>
      <c r="D24" s="676"/>
      <c r="E24" s="676"/>
      <c r="F24" s="676"/>
      <c r="G24" s="676"/>
      <c r="H24" s="676"/>
      <c r="I24" s="674"/>
      <c r="J24" s="353"/>
      <c r="K24" s="1015">
        <v>0</v>
      </c>
      <c r="L24" s="1015"/>
      <c r="M24" s="1015"/>
      <c r="N24" s="1015"/>
      <c r="O24" s="1015"/>
      <c r="P24" s="1016"/>
      <c r="Q24" s="353"/>
      <c r="R24" s="353"/>
      <c r="S24" s="353"/>
      <c r="T24" s="353"/>
      <c r="U24" s="353"/>
      <c r="V24" s="353"/>
    </row>
    <row r="25" spans="1:22" x14ac:dyDescent="0.2">
      <c r="A25" s="353"/>
      <c r="B25" s="1021" t="s">
        <v>811</v>
      </c>
      <c r="C25" s="1022"/>
      <c r="D25" s="1022"/>
      <c r="E25" s="1022"/>
      <c r="F25" s="1022"/>
      <c r="G25" s="1022"/>
      <c r="H25" s="1022"/>
      <c r="I25" s="1023"/>
      <c r="J25" s="353"/>
      <c r="K25" s="1015">
        <v>0</v>
      </c>
      <c r="L25" s="1015"/>
      <c r="M25" s="1015"/>
      <c r="N25" s="1015"/>
      <c r="O25" s="1015"/>
      <c r="P25" s="1016"/>
      <c r="Q25" s="353"/>
      <c r="R25" s="353"/>
      <c r="S25" s="353"/>
      <c r="T25" s="353"/>
      <c r="U25" s="353"/>
      <c r="V25" s="353"/>
    </row>
    <row r="26" spans="1:22" x14ac:dyDescent="0.2">
      <c r="A26" s="353"/>
      <c r="B26" s="1024">
        <v>0</v>
      </c>
      <c r="C26" s="1025"/>
      <c r="D26" s="1025"/>
      <c r="E26" s="1025"/>
      <c r="F26" s="1025"/>
      <c r="G26" s="1025"/>
      <c r="H26" s="1025"/>
      <c r="I26" s="1026"/>
      <c r="J26" s="353"/>
      <c r="K26" s="1015">
        <v>0</v>
      </c>
      <c r="L26" s="1015"/>
      <c r="M26" s="1015"/>
      <c r="N26" s="1015"/>
      <c r="O26" s="1015"/>
      <c r="P26" s="1016"/>
      <c r="Q26" s="353"/>
      <c r="R26" s="353"/>
      <c r="S26" s="353"/>
      <c r="T26" s="353"/>
      <c r="U26" s="353"/>
      <c r="V26" s="353"/>
    </row>
    <row r="27" spans="1:22" x14ac:dyDescent="0.2">
      <c r="A27" s="353"/>
      <c r="B27" s="1024">
        <v>0</v>
      </c>
      <c r="C27" s="1025"/>
      <c r="D27" s="1025"/>
      <c r="E27" s="1025"/>
      <c r="F27" s="1025"/>
      <c r="G27" s="1025"/>
      <c r="H27" s="1025"/>
      <c r="I27" s="1026"/>
      <c r="J27" s="353"/>
      <c r="K27" s="1017">
        <v>0</v>
      </c>
      <c r="L27" s="1017"/>
      <c r="M27" s="1017"/>
      <c r="N27" s="1017"/>
      <c r="O27" s="1017"/>
      <c r="P27" s="1018"/>
      <c r="Q27" s="353"/>
      <c r="R27" s="353"/>
      <c r="S27" s="353"/>
      <c r="T27" s="353"/>
      <c r="U27" s="353"/>
      <c r="V27" s="353"/>
    </row>
    <row r="28" spans="1:22" ht="15.75" thickBot="1" x14ac:dyDescent="0.25">
      <c r="A28" s="353"/>
      <c r="B28" s="1027">
        <v>0</v>
      </c>
      <c r="C28" s="1028"/>
      <c r="D28" s="1028"/>
      <c r="E28" s="1028"/>
      <c r="F28" s="1028"/>
      <c r="G28" s="1028"/>
      <c r="H28" s="1028"/>
      <c r="I28" s="1029"/>
      <c r="J28" s="395"/>
      <c r="K28" s="1019">
        <v>0</v>
      </c>
      <c r="L28" s="1019"/>
      <c r="M28" s="1019"/>
      <c r="N28" s="1019"/>
      <c r="O28" s="1019"/>
      <c r="P28" s="1020"/>
      <c r="Q28" s="353"/>
      <c r="R28" s="353"/>
      <c r="S28" s="353"/>
      <c r="T28" s="353"/>
      <c r="U28" s="353"/>
      <c r="V28" s="353"/>
    </row>
  </sheetData>
  <mergeCells count="20"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B3:C3"/>
    <mergeCell ref="B4:F4"/>
    <mergeCell ref="G4:N4"/>
    <mergeCell ref="O4:T4"/>
    <mergeCell ref="U4:V4"/>
    <mergeCell ref="E5:F5"/>
    <mergeCell ref="H5:J5"/>
    <mergeCell ref="K5:M5"/>
    <mergeCell ref="O5:Q5"/>
    <mergeCell ref="R5:T5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2019-03-21T14:06:03Z</dcterms:modified>
</cp:coreProperties>
</file>